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360" windowHeight="89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42" i="1" l="1"/>
  <c r="R42" i="1"/>
  <c r="H42" i="1"/>
  <c r="D42" i="1"/>
  <c r="T41" i="1"/>
  <c r="R41" i="1"/>
  <c r="H41" i="1"/>
  <c r="D41" i="1"/>
  <c r="T40" i="1"/>
  <c r="R40" i="1"/>
  <c r="H40" i="1"/>
  <c r="D40" i="1"/>
  <c r="T39" i="1"/>
  <c r="R39" i="1"/>
  <c r="H39" i="1"/>
  <c r="D39" i="1"/>
  <c r="T38" i="1"/>
  <c r="R38" i="1"/>
  <c r="H38" i="1"/>
  <c r="D38" i="1"/>
  <c r="T37" i="1"/>
  <c r="R37" i="1"/>
  <c r="H37" i="1"/>
  <c r="D37" i="1"/>
  <c r="T36" i="1"/>
  <c r="R36" i="1"/>
  <c r="H36" i="1"/>
  <c r="D36" i="1"/>
  <c r="T35" i="1"/>
  <c r="R35" i="1"/>
  <c r="H35" i="1"/>
  <c r="D35" i="1"/>
  <c r="T34" i="1"/>
  <c r="R34" i="1"/>
  <c r="H34" i="1"/>
  <c r="D34" i="1"/>
  <c r="T33" i="1"/>
  <c r="R33" i="1"/>
  <c r="H33" i="1"/>
  <c r="D33" i="1"/>
  <c r="T32" i="1"/>
  <c r="R32" i="1"/>
  <c r="H32" i="1"/>
  <c r="D32" i="1"/>
  <c r="T31" i="1"/>
  <c r="R31" i="1"/>
  <c r="H31" i="1"/>
  <c r="D31" i="1"/>
  <c r="T30" i="1"/>
  <c r="R30" i="1"/>
  <c r="H30" i="1"/>
  <c r="D30" i="1"/>
  <c r="T29" i="1"/>
  <c r="R29" i="1"/>
  <c r="H29" i="1"/>
  <c r="D29" i="1"/>
  <c r="T28" i="1"/>
  <c r="R28" i="1"/>
  <c r="H28" i="1"/>
  <c r="D28" i="1"/>
  <c r="T27" i="1"/>
  <c r="R27" i="1"/>
  <c r="H27" i="1"/>
  <c r="D27" i="1"/>
  <c r="T26" i="1"/>
  <c r="R26" i="1"/>
  <c r="H26" i="1"/>
  <c r="D26" i="1"/>
  <c r="T25" i="1"/>
  <c r="R25" i="1"/>
  <c r="H25" i="1"/>
  <c r="D25" i="1"/>
  <c r="T24" i="1"/>
  <c r="R24" i="1"/>
  <c r="H24" i="1"/>
  <c r="D24" i="1"/>
  <c r="T23" i="1"/>
  <c r="R23" i="1"/>
  <c r="H23" i="1"/>
  <c r="D23" i="1"/>
  <c r="T22" i="1"/>
  <c r="R22" i="1"/>
  <c r="H22" i="1"/>
  <c r="D22" i="1"/>
  <c r="T21" i="1"/>
  <c r="R21" i="1"/>
  <c r="H21" i="1"/>
  <c r="D21" i="1"/>
  <c r="T20" i="1"/>
  <c r="R20" i="1"/>
  <c r="H20" i="1"/>
  <c r="D20" i="1"/>
  <c r="T19" i="1"/>
  <c r="R19" i="1"/>
  <c r="H19" i="1"/>
  <c r="D19" i="1"/>
  <c r="T18" i="1"/>
  <c r="R18" i="1"/>
  <c r="H18" i="1"/>
  <c r="D18" i="1"/>
  <c r="T17" i="1"/>
  <c r="R17" i="1"/>
  <c r="H17" i="1"/>
  <c r="D17" i="1"/>
  <c r="T16" i="1"/>
  <c r="R16" i="1"/>
  <c r="H16" i="1"/>
  <c r="D16" i="1"/>
  <c r="T15" i="1"/>
  <c r="R15" i="1"/>
  <c r="H15" i="1"/>
  <c r="D15" i="1"/>
  <c r="T14" i="1"/>
  <c r="R14" i="1"/>
  <c r="H14" i="1"/>
  <c r="D14" i="1"/>
  <c r="T13" i="1"/>
  <c r="R13" i="1"/>
  <c r="H13" i="1"/>
  <c r="D13" i="1"/>
  <c r="T12" i="1"/>
  <c r="R12" i="1"/>
  <c r="H12" i="1"/>
  <c r="D12" i="1"/>
  <c r="T11" i="1"/>
  <c r="R11" i="1"/>
  <c r="H11" i="1"/>
  <c r="D11" i="1"/>
  <c r="T10" i="1"/>
  <c r="R10" i="1"/>
  <c r="H10" i="1"/>
  <c r="D10" i="1"/>
  <c r="T9" i="1"/>
  <c r="R9" i="1"/>
  <c r="H9" i="1"/>
  <c r="D9" i="1"/>
  <c r="T8" i="1"/>
  <c r="R8" i="1"/>
  <c r="H8" i="1"/>
  <c r="D8" i="1"/>
  <c r="T7" i="1"/>
  <c r="R7" i="1"/>
  <c r="H7" i="1"/>
  <c r="D7" i="1"/>
  <c r="T6" i="1"/>
  <c r="R6" i="1"/>
  <c r="H6" i="1"/>
  <c r="D6" i="1"/>
  <c r="T5" i="1"/>
  <c r="R5" i="1"/>
  <c r="H5" i="1"/>
  <c r="D5" i="1"/>
  <c r="T4" i="1"/>
  <c r="R4" i="1"/>
  <c r="H4" i="1"/>
  <c r="D4" i="1"/>
  <c r="T3" i="1"/>
  <c r="R3" i="1"/>
  <c r="H3" i="1"/>
  <c r="D3" i="1"/>
</calcChain>
</file>

<file path=xl/sharedStrings.xml><?xml version="1.0" encoding="utf-8"?>
<sst xmlns="http://schemas.openxmlformats.org/spreadsheetml/2006/main" count="264" uniqueCount="220">
  <si>
    <t>2010 US Census Demographic Information - Summary Data</t>
  </si>
  <si>
    <t>2010 American Community Survey 5-Year Estimates</t>
  </si>
  <si>
    <t>Population</t>
  </si>
  <si>
    <t>Housing Units</t>
  </si>
  <si>
    <t>Density (per Sq. Mile)</t>
  </si>
  <si>
    <t>Percent Below Poverty Level</t>
  </si>
  <si>
    <t>Median Household Income</t>
  </si>
  <si>
    <t>Foreign Born Population</t>
  </si>
  <si>
    <t>Percent Foreign Born</t>
  </si>
  <si>
    <t>Foreign Born Who Are Naturalized Citizens</t>
  </si>
  <si>
    <t>Foreign Born Not Citizens</t>
  </si>
  <si>
    <t>Population that Speak Language other than English at home</t>
  </si>
  <si>
    <t>Percent that Speak Language other than English at home</t>
  </si>
  <si>
    <t>Average Household Size</t>
  </si>
  <si>
    <t>Average Size of Owner-Occupied Units</t>
  </si>
  <si>
    <t>Average Size of Renter Occupied Units</t>
  </si>
  <si>
    <t>Number of Occupied Units</t>
  </si>
  <si>
    <t>Owner-Occupied Units</t>
  </si>
  <si>
    <t>Percent Owner-Occupied Units</t>
  </si>
  <si>
    <t>Renter Occupied Units</t>
  </si>
  <si>
    <t>Percent Renter Occupied Units</t>
  </si>
  <si>
    <t>White (Caucasian) Population</t>
  </si>
  <si>
    <t>Percent White Population</t>
  </si>
  <si>
    <t>African-American Population</t>
  </si>
  <si>
    <t>Percent African-American Population</t>
  </si>
  <si>
    <t>American Indian or Native Alaskan Population</t>
  </si>
  <si>
    <t>Percent American Indian or Native Alaskan Population</t>
  </si>
  <si>
    <t>Asian Population</t>
  </si>
  <si>
    <t>Percent Asian Population</t>
  </si>
  <si>
    <t>Hawaiian or Other Pacific Islander Population</t>
  </si>
  <si>
    <t>Percent Hawaiian or Other Pacific Islander Population</t>
  </si>
  <si>
    <t>Hispanic</t>
  </si>
  <si>
    <t>Percent Hispanic</t>
  </si>
  <si>
    <t>1,838</t>
  </si>
  <si>
    <t>1,291</t>
  </si>
  <si>
    <t>547</t>
  </si>
  <si>
    <t>2.84</t>
  </si>
  <si>
    <t>3.28</t>
  </si>
  <si>
    <t>1,721</t>
  </si>
  <si>
    <t>1,053</t>
  </si>
  <si>
    <t>668</t>
  </si>
  <si>
    <t>2.89</t>
  </si>
  <si>
    <t>2.65</t>
  </si>
  <si>
    <t>2,872</t>
  </si>
  <si>
    <t>1,796</t>
  </si>
  <si>
    <t>1,076</t>
  </si>
  <si>
    <t>2.73</t>
  </si>
  <si>
    <t>2.57</t>
  </si>
  <si>
    <t>1,620</t>
  </si>
  <si>
    <t>1,467</t>
  </si>
  <si>
    <t>153</t>
  </si>
  <si>
    <t>2.81</t>
  </si>
  <si>
    <t>2.38</t>
  </si>
  <si>
    <t>2,624</t>
  </si>
  <si>
    <t>2,439</t>
  </si>
  <si>
    <t>185</t>
  </si>
  <si>
    <t>3.06</t>
  </si>
  <si>
    <t>2.62</t>
  </si>
  <si>
    <t>2,611</t>
  </si>
  <si>
    <t>1,814</t>
  </si>
  <si>
    <t>797</t>
  </si>
  <si>
    <t>2.58</t>
  </si>
  <si>
    <t>2.12</t>
  </si>
  <si>
    <t>3,093</t>
  </si>
  <si>
    <t>2,426</t>
  </si>
  <si>
    <t>667</t>
  </si>
  <si>
    <t>3.01</t>
  </si>
  <si>
    <t>2.48</t>
  </si>
  <si>
    <t>530</t>
  </si>
  <si>
    <t>469</t>
  </si>
  <si>
    <t>61</t>
  </si>
  <si>
    <t>2.68</t>
  </si>
  <si>
    <t>1,965</t>
  </si>
  <si>
    <t>1,503</t>
  </si>
  <si>
    <t>462</t>
  </si>
  <si>
    <t>3,521</t>
  </si>
  <si>
    <t>2,089</t>
  </si>
  <si>
    <t>1,432</t>
  </si>
  <si>
    <t>2.80</t>
  </si>
  <si>
    <t>2.35</t>
  </si>
  <si>
    <t>2,169</t>
  </si>
  <si>
    <t>1,520</t>
  </si>
  <si>
    <t>649</t>
  </si>
  <si>
    <t>2.59</t>
  </si>
  <si>
    <t>2.07</t>
  </si>
  <si>
    <t>2,727</t>
  </si>
  <si>
    <t>1,505</t>
  </si>
  <si>
    <t>1,222</t>
  </si>
  <si>
    <t>2.17</t>
  </si>
  <si>
    <t>1,236</t>
  </si>
  <si>
    <t>1,080</t>
  </si>
  <si>
    <t>156</t>
  </si>
  <si>
    <t>3.24</t>
  </si>
  <si>
    <t>3.07</t>
  </si>
  <si>
    <t>3,550</t>
  </si>
  <si>
    <t>1,821</t>
  </si>
  <si>
    <t>1,729</t>
  </si>
  <si>
    <t>2.40</t>
  </si>
  <si>
    <t>653</t>
  </si>
  <si>
    <t>550</t>
  </si>
  <si>
    <t>103</t>
  </si>
  <si>
    <t>2.95</t>
  </si>
  <si>
    <t>3.84</t>
  </si>
  <si>
    <t>1,663</t>
  </si>
  <si>
    <t>1,230</t>
  </si>
  <si>
    <t>433</t>
  </si>
  <si>
    <t>3.13</t>
  </si>
  <si>
    <t>3.95</t>
  </si>
  <si>
    <t>1,103</t>
  </si>
  <si>
    <t>799</t>
  </si>
  <si>
    <t>304</t>
  </si>
  <si>
    <t>3.49</t>
  </si>
  <si>
    <t>2.83</t>
  </si>
  <si>
    <t>4,922</t>
  </si>
  <si>
    <t>2,712</t>
  </si>
  <si>
    <t>2,210</t>
  </si>
  <si>
    <t>2.86</t>
  </si>
  <si>
    <t>2.92</t>
  </si>
  <si>
    <t>4,524</t>
  </si>
  <si>
    <t>2,250</t>
  </si>
  <si>
    <t>2,274</t>
  </si>
  <si>
    <t>3.22</t>
  </si>
  <si>
    <t>2.78</t>
  </si>
  <si>
    <t>1,661</t>
  </si>
  <si>
    <t>943</t>
  </si>
  <si>
    <t>718</t>
  </si>
  <si>
    <t>2.79</t>
  </si>
  <si>
    <t>2.14</t>
  </si>
  <si>
    <t>1,450</t>
  </si>
  <si>
    <t>1,058</t>
  </si>
  <si>
    <t>392</t>
  </si>
  <si>
    <t>2.75</t>
  </si>
  <si>
    <t>1.99</t>
  </si>
  <si>
    <t>3,981</t>
  </si>
  <si>
    <t>2,310</t>
  </si>
  <si>
    <t>1,671</t>
  </si>
  <si>
    <t>4.16</t>
  </si>
  <si>
    <t>2.88</t>
  </si>
  <si>
    <t>2,517</t>
  </si>
  <si>
    <t>1,546</t>
  </si>
  <si>
    <t>971</t>
  </si>
  <si>
    <t>2,185</t>
  </si>
  <si>
    <t>1,402</t>
  </si>
  <si>
    <t>783</t>
  </si>
  <si>
    <t>2.53</t>
  </si>
  <si>
    <t>2.76</t>
  </si>
  <si>
    <t>5,039</t>
  </si>
  <si>
    <t>2,923</t>
  </si>
  <si>
    <t>2,116</t>
  </si>
  <si>
    <t>2.41</t>
  </si>
  <si>
    <t>2.39</t>
  </si>
  <si>
    <t>2,034</t>
  </si>
  <si>
    <t>1,022</t>
  </si>
  <si>
    <t>1,012</t>
  </si>
  <si>
    <t>1.76</t>
  </si>
  <si>
    <t>2.22</t>
  </si>
  <si>
    <t>2,317</t>
  </si>
  <si>
    <t>1,297</t>
  </si>
  <si>
    <t>1,020</t>
  </si>
  <si>
    <t>2.19</t>
  </si>
  <si>
    <t>2,543</t>
  </si>
  <si>
    <t>1,532</t>
  </si>
  <si>
    <t>1,011</t>
  </si>
  <si>
    <t>3.05</t>
  </si>
  <si>
    <t>2.32</t>
  </si>
  <si>
    <t>3,864</t>
  </si>
  <si>
    <t>2,225</t>
  </si>
  <si>
    <t>1,639</t>
  </si>
  <si>
    <t>2.61</t>
  </si>
  <si>
    <t>3,947</t>
  </si>
  <si>
    <t>1,668</t>
  </si>
  <si>
    <t>2,279</t>
  </si>
  <si>
    <t>3.26</t>
  </si>
  <si>
    <t>2,251</t>
  </si>
  <si>
    <t>1,197</t>
  </si>
  <si>
    <t>1,054</t>
  </si>
  <si>
    <t>2.42</t>
  </si>
  <si>
    <t>2,420</t>
  </si>
  <si>
    <t>1,601</t>
  </si>
  <si>
    <t>819</t>
  </si>
  <si>
    <t>2.10</t>
  </si>
  <si>
    <t>3,556</t>
  </si>
  <si>
    <t>1,907</t>
  </si>
  <si>
    <t>1,649</t>
  </si>
  <si>
    <t>3.50</t>
  </si>
  <si>
    <t>2.70</t>
  </si>
  <si>
    <t>2,307</t>
  </si>
  <si>
    <t>1,209</t>
  </si>
  <si>
    <t>1,098</t>
  </si>
  <si>
    <t>3.14</t>
  </si>
  <si>
    <t>2.50</t>
  </si>
  <si>
    <t>3,450</t>
  </si>
  <si>
    <t>1,617</t>
  </si>
  <si>
    <t>1,833</t>
  </si>
  <si>
    <t>2.77</t>
  </si>
  <si>
    <t>3,471</t>
  </si>
  <si>
    <t>1,618</t>
  </si>
  <si>
    <t>1,853</t>
  </si>
  <si>
    <t>2.30</t>
  </si>
  <si>
    <t>3,219</t>
  </si>
  <si>
    <t>1,558</t>
  </si>
  <si>
    <t>2.93</t>
  </si>
  <si>
    <t>2,729</t>
  </si>
  <si>
    <t>1,305</t>
  </si>
  <si>
    <t>1,424</t>
  </si>
  <si>
    <t>3.25</t>
  </si>
  <si>
    <t>2.69</t>
  </si>
  <si>
    <t>2,306</t>
  </si>
  <si>
    <t>792</t>
  </si>
  <si>
    <t>1,514</t>
  </si>
  <si>
    <t>2.63</t>
  </si>
  <si>
    <t>2.96</t>
  </si>
  <si>
    <t>1,992</t>
  </si>
  <si>
    <t>1,092</t>
  </si>
  <si>
    <t>900</t>
  </si>
  <si>
    <t>2.49</t>
  </si>
  <si>
    <t>Data Source:</t>
  </si>
  <si>
    <t>Planning Division calculation</t>
  </si>
  <si>
    <t>2011 American Community Survey 5-Year Estimates</t>
  </si>
  <si>
    <t>Census 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</si>
</sst>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/>
    <xf numFmtId="166" fontId="2" fillId="0" borderId="0" xfId="1" applyNumberFormat="1" applyFont="1" applyBorder="1" applyAlignment="1">
      <alignment horizontal="center"/>
    </xf>
    <xf numFmtId="0" fontId="2" fillId="0" borderId="0" xfId="0" applyNumberFormat="1" applyFont="1" applyBorder="1" applyAlignment="1">
      <alignment wrapText="1"/>
    </xf>
    <xf numFmtId="0" fontId="3" fillId="0" borderId="0" xfId="2" applyNumberFormat="1" applyFont="1" applyBorder="1" applyAlignment="1" applyProtection="1">
      <alignment horizont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workbookViewId="0">
      <selection activeCell="A3" sqref="A3"/>
    </sheetView>
  </sheetViews>
  <sheetFormatPr defaultRowHeight="12.75" x14ac:dyDescent="0.2"/>
  <cols>
    <col min="1" max="1" width="8" style="1" bestFit="1" customWidth="1"/>
    <col min="2" max="2" width="12.140625" style="2" customWidth="1"/>
    <col min="3" max="3" width="12.5703125" style="2" customWidth="1"/>
    <col min="4" max="4" width="11" style="2" bestFit="1" customWidth="1"/>
    <col min="5" max="5" width="10.5703125" style="2" customWidth="1"/>
    <col min="6" max="6" width="9.7109375" style="2" bestFit="1" customWidth="1"/>
    <col min="7" max="7" width="10.42578125" style="2" bestFit="1" customWidth="1"/>
    <col min="8" max="8" width="11.5703125" style="2" bestFit="1" customWidth="1"/>
    <col min="9" max="9" width="10.42578125" style="2" bestFit="1" customWidth="1"/>
    <col min="10" max="10" width="8.85546875" style="2" bestFit="1" customWidth="1"/>
    <col min="11" max="11" width="10.42578125" style="2" bestFit="1" customWidth="1"/>
    <col min="12" max="12" width="10" style="2" bestFit="1" customWidth="1"/>
    <col min="13" max="13" width="10.85546875" style="2" customWidth="1"/>
    <col min="14" max="15" width="8.85546875" style="2" bestFit="1" customWidth="1"/>
    <col min="16" max="17" width="9" style="2" bestFit="1" customWidth="1"/>
    <col min="18" max="18" width="8.85546875" style="2" bestFit="1" customWidth="1"/>
    <col min="19" max="19" width="9" style="2" bestFit="1" customWidth="1"/>
    <col min="20" max="20" width="8.85546875" style="2" bestFit="1" customWidth="1"/>
    <col min="21" max="21" width="11.85546875" style="2" customWidth="1"/>
    <col min="22" max="22" width="11.140625" style="2" customWidth="1"/>
    <col min="23" max="23" width="10.85546875" style="2" customWidth="1"/>
    <col min="24" max="24" width="10.85546875" style="3" customWidth="1"/>
    <col min="25" max="25" width="11.140625" style="2" bestFit="1" customWidth="1"/>
    <col min="26" max="26" width="11.140625" style="3" bestFit="1" customWidth="1"/>
    <col min="27" max="27" width="11.5703125" style="2" customWidth="1"/>
    <col min="28" max="28" width="10.5703125" style="3" customWidth="1"/>
    <col min="29" max="29" width="11.5703125" style="2" customWidth="1"/>
    <col min="30" max="30" width="11.140625" style="3" customWidth="1"/>
    <col min="31" max="31" width="10.28515625" style="2" customWidth="1"/>
    <col min="32" max="32" width="9.7109375" style="3" customWidth="1"/>
    <col min="33" max="255" width="9.140625" style="1"/>
    <col min="256" max="256" width="11.28515625" style="1" customWidth="1"/>
    <col min="257" max="257" width="11.140625" style="1" customWidth="1"/>
    <col min="258" max="258" width="9.140625" style="1"/>
    <col min="259" max="259" width="14" style="1" bestFit="1" customWidth="1"/>
    <col min="260" max="261" width="9.140625" style="1"/>
    <col min="262" max="262" width="11.5703125" style="1" customWidth="1"/>
    <col min="263" max="263" width="11.140625" style="1" customWidth="1"/>
    <col min="264" max="264" width="11.5703125" style="1" bestFit="1" customWidth="1"/>
    <col min="265" max="265" width="11.42578125" style="1" customWidth="1"/>
    <col min="266" max="266" width="9.140625" style="1"/>
    <col min="267" max="267" width="11.28515625" style="1" customWidth="1"/>
    <col min="268" max="268" width="10.7109375" style="1" customWidth="1"/>
    <col min="269" max="269" width="10.85546875" style="1" customWidth="1"/>
    <col min="270" max="276" width="9.140625" style="1"/>
    <col min="277" max="277" width="11.85546875" style="1" customWidth="1"/>
    <col min="278" max="278" width="11.140625" style="1" customWidth="1"/>
    <col min="279" max="280" width="10.85546875" style="1" customWidth="1"/>
    <col min="281" max="282" width="11.42578125" style="1" customWidth="1"/>
    <col min="283" max="283" width="11.5703125" style="1" customWidth="1"/>
    <col min="284" max="284" width="10.5703125" style="1" customWidth="1"/>
    <col min="285" max="285" width="11.5703125" style="1" customWidth="1"/>
    <col min="286" max="286" width="11.140625" style="1" customWidth="1"/>
    <col min="287" max="511" width="9.140625" style="1"/>
    <col min="512" max="512" width="11.28515625" style="1" customWidth="1"/>
    <col min="513" max="513" width="11.140625" style="1" customWidth="1"/>
    <col min="514" max="514" width="9.140625" style="1"/>
    <col min="515" max="515" width="14" style="1" bestFit="1" customWidth="1"/>
    <col min="516" max="517" width="9.140625" style="1"/>
    <col min="518" max="518" width="11.5703125" style="1" customWidth="1"/>
    <col min="519" max="519" width="11.140625" style="1" customWidth="1"/>
    <col min="520" max="520" width="11.5703125" style="1" bestFit="1" customWidth="1"/>
    <col min="521" max="521" width="11.42578125" style="1" customWidth="1"/>
    <col min="522" max="522" width="9.140625" style="1"/>
    <col min="523" max="523" width="11.28515625" style="1" customWidth="1"/>
    <col min="524" max="524" width="10.7109375" style="1" customWidth="1"/>
    <col min="525" max="525" width="10.85546875" style="1" customWidth="1"/>
    <col min="526" max="532" width="9.140625" style="1"/>
    <col min="533" max="533" width="11.85546875" style="1" customWidth="1"/>
    <col min="534" max="534" width="11.140625" style="1" customWidth="1"/>
    <col min="535" max="536" width="10.85546875" style="1" customWidth="1"/>
    <col min="537" max="538" width="11.42578125" style="1" customWidth="1"/>
    <col min="539" max="539" width="11.5703125" style="1" customWidth="1"/>
    <col min="540" max="540" width="10.5703125" style="1" customWidth="1"/>
    <col min="541" max="541" width="11.5703125" style="1" customWidth="1"/>
    <col min="542" max="542" width="11.140625" style="1" customWidth="1"/>
    <col min="543" max="767" width="9.140625" style="1"/>
    <col min="768" max="768" width="11.28515625" style="1" customWidth="1"/>
    <col min="769" max="769" width="11.140625" style="1" customWidth="1"/>
    <col min="770" max="770" width="9.140625" style="1"/>
    <col min="771" max="771" width="14" style="1" bestFit="1" customWidth="1"/>
    <col min="772" max="773" width="9.140625" style="1"/>
    <col min="774" max="774" width="11.5703125" style="1" customWidth="1"/>
    <col min="775" max="775" width="11.140625" style="1" customWidth="1"/>
    <col min="776" max="776" width="11.5703125" style="1" bestFit="1" customWidth="1"/>
    <col min="777" max="777" width="11.42578125" style="1" customWidth="1"/>
    <col min="778" max="778" width="9.140625" style="1"/>
    <col min="779" max="779" width="11.28515625" style="1" customWidth="1"/>
    <col min="780" max="780" width="10.7109375" style="1" customWidth="1"/>
    <col min="781" max="781" width="10.85546875" style="1" customWidth="1"/>
    <col min="782" max="788" width="9.140625" style="1"/>
    <col min="789" max="789" width="11.85546875" style="1" customWidth="1"/>
    <col min="790" max="790" width="11.140625" style="1" customWidth="1"/>
    <col min="791" max="792" width="10.85546875" style="1" customWidth="1"/>
    <col min="793" max="794" width="11.42578125" style="1" customWidth="1"/>
    <col min="795" max="795" width="11.5703125" style="1" customWidth="1"/>
    <col min="796" max="796" width="10.5703125" style="1" customWidth="1"/>
    <col min="797" max="797" width="11.5703125" style="1" customWidth="1"/>
    <col min="798" max="798" width="11.140625" style="1" customWidth="1"/>
    <col min="799" max="1023" width="9.140625" style="1"/>
    <col min="1024" max="1024" width="11.28515625" style="1" customWidth="1"/>
    <col min="1025" max="1025" width="11.140625" style="1" customWidth="1"/>
    <col min="1026" max="1026" width="9.140625" style="1"/>
    <col min="1027" max="1027" width="14" style="1" bestFit="1" customWidth="1"/>
    <col min="1028" max="1029" width="9.140625" style="1"/>
    <col min="1030" max="1030" width="11.5703125" style="1" customWidth="1"/>
    <col min="1031" max="1031" width="11.140625" style="1" customWidth="1"/>
    <col min="1032" max="1032" width="11.5703125" style="1" bestFit="1" customWidth="1"/>
    <col min="1033" max="1033" width="11.42578125" style="1" customWidth="1"/>
    <col min="1034" max="1034" width="9.140625" style="1"/>
    <col min="1035" max="1035" width="11.28515625" style="1" customWidth="1"/>
    <col min="1036" max="1036" width="10.7109375" style="1" customWidth="1"/>
    <col min="1037" max="1037" width="10.85546875" style="1" customWidth="1"/>
    <col min="1038" max="1044" width="9.140625" style="1"/>
    <col min="1045" max="1045" width="11.85546875" style="1" customWidth="1"/>
    <col min="1046" max="1046" width="11.140625" style="1" customWidth="1"/>
    <col min="1047" max="1048" width="10.85546875" style="1" customWidth="1"/>
    <col min="1049" max="1050" width="11.42578125" style="1" customWidth="1"/>
    <col min="1051" max="1051" width="11.5703125" style="1" customWidth="1"/>
    <col min="1052" max="1052" width="10.5703125" style="1" customWidth="1"/>
    <col min="1053" max="1053" width="11.5703125" style="1" customWidth="1"/>
    <col min="1054" max="1054" width="11.140625" style="1" customWidth="1"/>
    <col min="1055" max="1279" width="9.140625" style="1"/>
    <col min="1280" max="1280" width="11.28515625" style="1" customWidth="1"/>
    <col min="1281" max="1281" width="11.140625" style="1" customWidth="1"/>
    <col min="1282" max="1282" width="9.140625" style="1"/>
    <col min="1283" max="1283" width="14" style="1" bestFit="1" customWidth="1"/>
    <col min="1284" max="1285" width="9.140625" style="1"/>
    <col min="1286" max="1286" width="11.5703125" style="1" customWidth="1"/>
    <col min="1287" max="1287" width="11.140625" style="1" customWidth="1"/>
    <col min="1288" max="1288" width="11.5703125" style="1" bestFit="1" customWidth="1"/>
    <col min="1289" max="1289" width="11.42578125" style="1" customWidth="1"/>
    <col min="1290" max="1290" width="9.140625" style="1"/>
    <col min="1291" max="1291" width="11.28515625" style="1" customWidth="1"/>
    <col min="1292" max="1292" width="10.7109375" style="1" customWidth="1"/>
    <col min="1293" max="1293" width="10.85546875" style="1" customWidth="1"/>
    <col min="1294" max="1300" width="9.140625" style="1"/>
    <col min="1301" max="1301" width="11.85546875" style="1" customWidth="1"/>
    <col min="1302" max="1302" width="11.140625" style="1" customWidth="1"/>
    <col min="1303" max="1304" width="10.85546875" style="1" customWidth="1"/>
    <col min="1305" max="1306" width="11.42578125" style="1" customWidth="1"/>
    <col min="1307" max="1307" width="11.5703125" style="1" customWidth="1"/>
    <col min="1308" max="1308" width="10.5703125" style="1" customWidth="1"/>
    <col min="1309" max="1309" width="11.5703125" style="1" customWidth="1"/>
    <col min="1310" max="1310" width="11.140625" style="1" customWidth="1"/>
    <col min="1311" max="1535" width="9.140625" style="1"/>
    <col min="1536" max="1536" width="11.28515625" style="1" customWidth="1"/>
    <col min="1537" max="1537" width="11.140625" style="1" customWidth="1"/>
    <col min="1538" max="1538" width="9.140625" style="1"/>
    <col min="1539" max="1539" width="14" style="1" bestFit="1" customWidth="1"/>
    <col min="1540" max="1541" width="9.140625" style="1"/>
    <col min="1542" max="1542" width="11.5703125" style="1" customWidth="1"/>
    <col min="1543" max="1543" width="11.140625" style="1" customWidth="1"/>
    <col min="1544" max="1544" width="11.5703125" style="1" bestFit="1" customWidth="1"/>
    <col min="1545" max="1545" width="11.42578125" style="1" customWidth="1"/>
    <col min="1546" max="1546" width="9.140625" style="1"/>
    <col min="1547" max="1547" width="11.28515625" style="1" customWidth="1"/>
    <col min="1548" max="1548" width="10.7109375" style="1" customWidth="1"/>
    <col min="1549" max="1549" width="10.85546875" style="1" customWidth="1"/>
    <col min="1550" max="1556" width="9.140625" style="1"/>
    <col min="1557" max="1557" width="11.85546875" style="1" customWidth="1"/>
    <col min="1558" max="1558" width="11.140625" style="1" customWidth="1"/>
    <col min="1559" max="1560" width="10.85546875" style="1" customWidth="1"/>
    <col min="1561" max="1562" width="11.42578125" style="1" customWidth="1"/>
    <col min="1563" max="1563" width="11.5703125" style="1" customWidth="1"/>
    <col min="1564" max="1564" width="10.5703125" style="1" customWidth="1"/>
    <col min="1565" max="1565" width="11.5703125" style="1" customWidth="1"/>
    <col min="1566" max="1566" width="11.140625" style="1" customWidth="1"/>
    <col min="1567" max="1791" width="9.140625" style="1"/>
    <col min="1792" max="1792" width="11.28515625" style="1" customWidth="1"/>
    <col min="1793" max="1793" width="11.140625" style="1" customWidth="1"/>
    <col min="1794" max="1794" width="9.140625" style="1"/>
    <col min="1795" max="1795" width="14" style="1" bestFit="1" customWidth="1"/>
    <col min="1796" max="1797" width="9.140625" style="1"/>
    <col min="1798" max="1798" width="11.5703125" style="1" customWidth="1"/>
    <col min="1799" max="1799" width="11.140625" style="1" customWidth="1"/>
    <col min="1800" max="1800" width="11.5703125" style="1" bestFit="1" customWidth="1"/>
    <col min="1801" max="1801" width="11.42578125" style="1" customWidth="1"/>
    <col min="1802" max="1802" width="9.140625" style="1"/>
    <col min="1803" max="1803" width="11.28515625" style="1" customWidth="1"/>
    <col min="1804" max="1804" width="10.7109375" style="1" customWidth="1"/>
    <col min="1805" max="1805" width="10.85546875" style="1" customWidth="1"/>
    <col min="1806" max="1812" width="9.140625" style="1"/>
    <col min="1813" max="1813" width="11.85546875" style="1" customWidth="1"/>
    <col min="1814" max="1814" width="11.140625" style="1" customWidth="1"/>
    <col min="1815" max="1816" width="10.85546875" style="1" customWidth="1"/>
    <col min="1817" max="1818" width="11.42578125" style="1" customWidth="1"/>
    <col min="1819" max="1819" width="11.5703125" style="1" customWidth="1"/>
    <col min="1820" max="1820" width="10.5703125" style="1" customWidth="1"/>
    <col min="1821" max="1821" width="11.5703125" style="1" customWidth="1"/>
    <col min="1822" max="1822" width="11.140625" style="1" customWidth="1"/>
    <col min="1823" max="2047" width="9.140625" style="1"/>
    <col min="2048" max="2048" width="11.28515625" style="1" customWidth="1"/>
    <col min="2049" max="2049" width="11.140625" style="1" customWidth="1"/>
    <col min="2050" max="2050" width="9.140625" style="1"/>
    <col min="2051" max="2051" width="14" style="1" bestFit="1" customWidth="1"/>
    <col min="2052" max="2053" width="9.140625" style="1"/>
    <col min="2054" max="2054" width="11.5703125" style="1" customWidth="1"/>
    <col min="2055" max="2055" width="11.140625" style="1" customWidth="1"/>
    <col min="2056" max="2056" width="11.5703125" style="1" bestFit="1" customWidth="1"/>
    <col min="2057" max="2057" width="11.42578125" style="1" customWidth="1"/>
    <col min="2058" max="2058" width="9.140625" style="1"/>
    <col min="2059" max="2059" width="11.28515625" style="1" customWidth="1"/>
    <col min="2060" max="2060" width="10.7109375" style="1" customWidth="1"/>
    <col min="2061" max="2061" width="10.85546875" style="1" customWidth="1"/>
    <col min="2062" max="2068" width="9.140625" style="1"/>
    <col min="2069" max="2069" width="11.85546875" style="1" customWidth="1"/>
    <col min="2070" max="2070" width="11.140625" style="1" customWidth="1"/>
    <col min="2071" max="2072" width="10.85546875" style="1" customWidth="1"/>
    <col min="2073" max="2074" width="11.42578125" style="1" customWidth="1"/>
    <col min="2075" max="2075" width="11.5703125" style="1" customWidth="1"/>
    <col min="2076" max="2076" width="10.5703125" style="1" customWidth="1"/>
    <col min="2077" max="2077" width="11.5703125" style="1" customWidth="1"/>
    <col min="2078" max="2078" width="11.140625" style="1" customWidth="1"/>
    <col min="2079" max="2303" width="9.140625" style="1"/>
    <col min="2304" max="2304" width="11.28515625" style="1" customWidth="1"/>
    <col min="2305" max="2305" width="11.140625" style="1" customWidth="1"/>
    <col min="2306" max="2306" width="9.140625" style="1"/>
    <col min="2307" max="2307" width="14" style="1" bestFit="1" customWidth="1"/>
    <col min="2308" max="2309" width="9.140625" style="1"/>
    <col min="2310" max="2310" width="11.5703125" style="1" customWidth="1"/>
    <col min="2311" max="2311" width="11.140625" style="1" customWidth="1"/>
    <col min="2312" max="2312" width="11.5703125" style="1" bestFit="1" customWidth="1"/>
    <col min="2313" max="2313" width="11.42578125" style="1" customWidth="1"/>
    <col min="2314" max="2314" width="9.140625" style="1"/>
    <col min="2315" max="2315" width="11.28515625" style="1" customWidth="1"/>
    <col min="2316" max="2316" width="10.7109375" style="1" customWidth="1"/>
    <col min="2317" max="2317" width="10.85546875" style="1" customWidth="1"/>
    <col min="2318" max="2324" width="9.140625" style="1"/>
    <col min="2325" max="2325" width="11.85546875" style="1" customWidth="1"/>
    <col min="2326" max="2326" width="11.140625" style="1" customWidth="1"/>
    <col min="2327" max="2328" width="10.85546875" style="1" customWidth="1"/>
    <col min="2329" max="2330" width="11.42578125" style="1" customWidth="1"/>
    <col min="2331" max="2331" width="11.5703125" style="1" customWidth="1"/>
    <col min="2332" max="2332" width="10.5703125" style="1" customWidth="1"/>
    <col min="2333" max="2333" width="11.5703125" style="1" customWidth="1"/>
    <col min="2334" max="2334" width="11.140625" style="1" customWidth="1"/>
    <col min="2335" max="2559" width="9.140625" style="1"/>
    <col min="2560" max="2560" width="11.28515625" style="1" customWidth="1"/>
    <col min="2561" max="2561" width="11.140625" style="1" customWidth="1"/>
    <col min="2562" max="2562" width="9.140625" style="1"/>
    <col min="2563" max="2563" width="14" style="1" bestFit="1" customWidth="1"/>
    <col min="2564" max="2565" width="9.140625" style="1"/>
    <col min="2566" max="2566" width="11.5703125" style="1" customWidth="1"/>
    <col min="2567" max="2567" width="11.140625" style="1" customWidth="1"/>
    <col min="2568" max="2568" width="11.5703125" style="1" bestFit="1" customWidth="1"/>
    <col min="2569" max="2569" width="11.42578125" style="1" customWidth="1"/>
    <col min="2570" max="2570" width="9.140625" style="1"/>
    <col min="2571" max="2571" width="11.28515625" style="1" customWidth="1"/>
    <col min="2572" max="2572" width="10.7109375" style="1" customWidth="1"/>
    <col min="2573" max="2573" width="10.85546875" style="1" customWidth="1"/>
    <col min="2574" max="2580" width="9.140625" style="1"/>
    <col min="2581" max="2581" width="11.85546875" style="1" customWidth="1"/>
    <col min="2582" max="2582" width="11.140625" style="1" customWidth="1"/>
    <col min="2583" max="2584" width="10.85546875" style="1" customWidth="1"/>
    <col min="2585" max="2586" width="11.42578125" style="1" customWidth="1"/>
    <col min="2587" max="2587" width="11.5703125" style="1" customWidth="1"/>
    <col min="2588" max="2588" width="10.5703125" style="1" customWidth="1"/>
    <col min="2589" max="2589" width="11.5703125" style="1" customWidth="1"/>
    <col min="2590" max="2590" width="11.140625" style="1" customWidth="1"/>
    <col min="2591" max="2815" width="9.140625" style="1"/>
    <col min="2816" max="2816" width="11.28515625" style="1" customWidth="1"/>
    <col min="2817" max="2817" width="11.140625" style="1" customWidth="1"/>
    <col min="2818" max="2818" width="9.140625" style="1"/>
    <col min="2819" max="2819" width="14" style="1" bestFit="1" customWidth="1"/>
    <col min="2820" max="2821" width="9.140625" style="1"/>
    <col min="2822" max="2822" width="11.5703125" style="1" customWidth="1"/>
    <col min="2823" max="2823" width="11.140625" style="1" customWidth="1"/>
    <col min="2824" max="2824" width="11.5703125" style="1" bestFit="1" customWidth="1"/>
    <col min="2825" max="2825" width="11.42578125" style="1" customWidth="1"/>
    <col min="2826" max="2826" width="9.140625" style="1"/>
    <col min="2827" max="2827" width="11.28515625" style="1" customWidth="1"/>
    <col min="2828" max="2828" width="10.7109375" style="1" customWidth="1"/>
    <col min="2829" max="2829" width="10.85546875" style="1" customWidth="1"/>
    <col min="2830" max="2836" width="9.140625" style="1"/>
    <col min="2837" max="2837" width="11.85546875" style="1" customWidth="1"/>
    <col min="2838" max="2838" width="11.140625" style="1" customWidth="1"/>
    <col min="2839" max="2840" width="10.85546875" style="1" customWidth="1"/>
    <col min="2841" max="2842" width="11.42578125" style="1" customWidth="1"/>
    <col min="2843" max="2843" width="11.5703125" style="1" customWidth="1"/>
    <col min="2844" max="2844" width="10.5703125" style="1" customWidth="1"/>
    <col min="2845" max="2845" width="11.5703125" style="1" customWidth="1"/>
    <col min="2846" max="2846" width="11.140625" style="1" customWidth="1"/>
    <col min="2847" max="3071" width="9.140625" style="1"/>
    <col min="3072" max="3072" width="11.28515625" style="1" customWidth="1"/>
    <col min="3073" max="3073" width="11.140625" style="1" customWidth="1"/>
    <col min="3074" max="3074" width="9.140625" style="1"/>
    <col min="3075" max="3075" width="14" style="1" bestFit="1" customWidth="1"/>
    <col min="3076" max="3077" width="9.140625" style="1"/>
    <col min="3078" max="3078" width="11.5703125" style="1" customWidth="1"/>
    <col min="3079" max="3079" width="11.140625" style="1" customWidth="1"/>
    <col min="3080" max="3080" width="11.5703125" style="1" bestFit="1" customWidth="1"/>
    <col min="3081" max="3081" width="11.42578125" style="1" customWidth="1"/>
    <col min="3082" max="3082" width="9.140625" style="1"/>
    <col min="3083" max="3083" width="11.28515625" style="1" customWidth="1"/>
    <col min="3084" max="3084" width="10.7109375" style="1" customWidth="1"/>
    <col min="3085" max="3085" width="10.85546875" style="1" customWidth="1"/>
    <col min="3086" max="3092" width="9.140625" style="1"/>
    <col min="3093" max="3093" width="11.85546875" style="1" customWidth="1"/>
    <col min="3094" max="3094" width="11.140625" style="1" customWidth="1"/>
    <col min="3095" max="3096" width="10.85546875" style="1" customWidth="1"/>
    <col min="3097" max="3098" width="11.42578125" style="1" customWidth="1"/>
    <col min="3099" max="3099" width="11.5703125" style="1" customWidth="1"/>
    <col min="3100" max="3100" width="10.5703125" style="1" customWidth="1"/>
    <col min="3101" max="3101" width="11.5703125" style="1" customWidth="1"/>
    <col min="3102" max="3102" width="11.140625" style="1" customWidth="1"/>
    <col min="3103" max="3327" width="9.140625" style="1"/>
    <col min="3328" max="3328" width="11.28515625" style="1" customWidth="1"/>
    <col min="3329" max="3329" width="11.140625" style="1" customWidth="1"/>
    <col min="3330" max="3330" width="9.140625" style="1"/>
    <col min="3331" max="3331" width="14" style="1" bestFit="1" customWidth="1"/>
    <col min="3332" max="3333" width="9.140625" style="1"/>
    <col min="3334" max="3334" width="11.5703125" style="1" customWidth="1"/>
    <col min="3335" max="3335" width="11.140625" style="1" customWidth="1"/>
    <col min="3336" max="3336" width="11.5703125" style="1" bestFit="1" customWidth="1"/>
    <col min="3337" max="3337" width="11.42578125" style="1" customWidth="1"/>
    <col min="3338" max="3338" width="9.140625" style="1"/>
    <col min="3339" max="3339" width="11.28515625" style="1" customWidth="1"/>
    <col min="3340" max="3340" width="10.7109375" style="1" customWidth="1"/>
    <col min="3341" max="3341" width="10.85546875" style="1" customWidth="1"/>
    <col min="3342" max="3348" width="9.140625" style="1"/>
    <col min="3349" max="3349" width="11.85546875" style="1" customWidth="1"/>
    <col min="3350" max="3350" width="11.140625" style="1" customWidth="1"/>
    <col min="3351" max="3352" width="10.85546875" style="1" customWidth="1"/>
    <col min="3353" max="3354" width="11.42578125" style="1" customWidth="1"/>
    <col min="3355" max="3355" width="11.5703125" style="1" customWidth="1"/>
    <col min="3356" max="3356" width="10.5703125" style="1" customWidth="1"/>
    <col min="3357" max="3357" width="11.5703125" style="1" customWidth="1"/>
    <col min="3358" max="3358" width="11.140625" style="1" customWidth="1"/>
    <col min="3359" max="3583" width="9.140625" style="1"/>
    <col min="3584" max="3584" width="11.28515625" style="1" customWidth="1"/>
    <col min="3585" max="3585" width="11.140625" style="1" customWidth="1"/>
    <col min="3586" max="3586" width="9.140625" style="1"/>
    <col min="3587" max="3587" width="14" style="1" bestFit="1" customWidth="1"/>
    <col min="3588" max="3589" width="9.140625" style="1"/>
    <col min="3590" max="3590" width="11.5703125" style="1" customWidth="1"/>
    <col min="3591" max="3591" width="11.140625" style="1" customWidth="1"/>
    <col min="3592" max="3592" width="11.5703125" style="1" bestFit="1" customWidth="1"/>
    <col min="3593" max="3593" width="11.42578125" style="1" customWidth="1"/>
    <col min="3594" max="3594" width="9.140625" style="1"/>
    <col min="3595" max="3595" width="11.28515625" style="1" customWidth="1"/>
    <col min="3596" max="3596" width="10.7109375" style="1" customWidth="1"/>
    <col min="3597" max="3597" width="10.85546875" style="1" customWidth="1"/>
    <col min="3598" max="3604" width="9.140625" style="1"/>
    <col min="3605" max="3605" width="11.85546875" style="1" customWidth="1"/>
    <col min="3606" max="3606" width="11.140625" style="1" customWidth="1"/>
    <col min="3607" max="3608" width="10.85546875" style="1" customWidth="1"/>
    <col min="3609" max="3610" width="11.42578125" style="1" customWidth="1"/>
    <col min="3611" max="3611" width="11.5703125" style="1" customWidth="1"/>
    <col min="3612" max="3612" width="10.5703125" style="1" customWidth="1"/>
    <col min="3613" max="3613" width="11.5703125" style="1" customWidth="1"/>
    <col min="3614" max="3614" width="11.140625" style="1" customWidth="1"/>
    <col min="3615" max="3839" width="9.140625" style="1"/>
    <col min="3840" max="3840" width="11.28515625" style="1" customWidth="1"/>
    <col min="3841" max="3841" width="11.140625" style="1" customWidth="1"/>
    <col min="3842" max="3842" width="9.140625" style="1"/>
    <col min="3843" max="3843" width="14" style="1" bestFit="1" customWidth="1"/>
    <col min="3844" max="3845" width="9.140625" style="1"/>
    <col min="3846" max="3846" width="11.5703125" style="1" customWidth="1"/>
    <col min="3847" max="3847" width="11.140625" style="1" customWidth="1"/>
    <col min="3848" max="3848" width="11.5703125" style="1" bestFit="1" customWidth="1"/>
    <col min="3849" max="3849" width="11.42578125" style="1" customWidth="1"/>
    <col min="3850" max="3850" width="9.140625" style="1"/>
    <col min="3851" max="3851" width="11.28515625" style="1" customWidth="1"/>
    <col min="3852" max="3852" width="10.7109375" style="1" customWidth="1"/>
    <col min="3853" max="3853" width="10.85546875" style="1" customWidth="1"/>
    <col min="3854" max="3860" width="9.140625" style="1"/>
    <col min="3861" max="3861" width="11.85546875" style="1" customWidth="1"/>
    <col min="3862" max="3862" width="11.140625" style="1" customWidth="1"/>
    <col min="3863" max="3864" width="10.85546875" style="1" customWidth="1"/>
    <col min="3865" max="3866" width="11.42578125" style="1" customWidth="1"/>
    <col min="3867" max="3867" width="11.5703125" style="1" customWidth="1"/>
    <col min="3868" max="3868" width="10.5703125" style="1" customWidth="1"/>
    <col min="3869" max="3869" width="11.5703125" style="1" customWidth="1"/>
    <col min="3870" max="3870" width="11.140625" style="1" customWidth="1"/>
    <col min="3871" max="4095" width="9.140625" style="1"/>
    <col min="4096" max="4096" width="11.28515625" style="1" customWidth="1"/>
    <col min="4097" max="4097" width="11.140625" style="1" customWidth="1"/>
    <col min="4098" max="4098" width="9.140625" style="1"/>
    <col min="4099" max="4099" width="14" style="1" bestFit="1" customWidth="1"/>
    <col min="4100" max="4101" width="9.140625" style="1"/>
    <col min="4102" max="4102" width="11.5703125" style="1" customWidth="1"/>
    <col min="4103" max="4103" width="11.140625" style="1" customWidth="1"/>
    <col min="4104" max="4104" width="11.5703125" style="1" bestFit="1" customWidth="1"/>
    <col min="4105" max="4105" width="11.42578125" style="1" customWidth="1"/>
    <col min="4106" max="4106" width="9.140625" style="1"/>
    <col min="4107" max="4107" width="11.28515625" style="1" customWidth="1"/>
    <col min="4108" max="4108" width="10.7109375" style="1" customWidth="1"/>
    <col min="4109" max="4109" width="10.85546875" style="1" customWidth="1"/>
    <col min="4110" max="4116" width="9.140625" style="1"/>
    <col min="4117" max="4117" width="11.85546875" style="1" customWidth="1"/>
    <col min="4118" max="4118" width="11.140625" style="1" customWidth="1"/>
    <col min="4119" max="4120" width="10.85546875" style="1" customWidth="1"/>
    <col min="4121" max="4122" width="11.42578125" style="1" customWidth="1"/>
    <col min="4123" max="4123" width="11.5703125" style="1" customWidth="1"/>
    <col min="4124" max="4124" width="10.5703125" style="1" customWidth="1"/>
    <col min="4125" max="4125" width="11.5703125" style="1" customWidth="1"/>
    <col min="4126" max="4126" width="11.140625" style="1" customWidth="1"/>
    <col min="4127" max="4351" width="9.140625" style="1"/>
    <col min="4352" max="4352" width="11.28515625" style="1" customWidth="1"/>
    <col min="4353" max="4353" width="11.140625" style="1" customWidth="1"/>
    <col min="4354" max="4354" width="9.140625" style="1"/>
    <col min="4355" max="4355" width="14" style="1" bestFit="1" customWidth="1"/>
    <col min="4356" max="4357" width="9.140625" style="1"/>
    <col min="4358" max="4358" width="11.5703125" style="1" customWidth="1"/>
    <col min="4359" max="4359" width="11.140625" style="1" customWidth="1"/>
    <col min="4360" max="4360" width="11.5703125" style="1" bestFit="1" customWidth="1"/>
    <col min="4361" max="4361" width="11.42578125" style="1" customWidth="1"/>
    <col min="4362" max="4362" width="9.140625" style="1"/>
    <col min="4363" max="4363" width="11.28515625" style="1" customWidth="1"/>
    <col min="4364" max="4364" width="10.7109375" style="1" customWidth="1"/>
    <col min="4365" max="4365" width="10.85546875" style="1" customWidth="1"/>
    <col min="4366" max="4372" width="9.140625" style="1"/>
    <col min="4373" max="4373" width="11.85546875" style="1" customWidth="1"/>
    <col min="4374" max="4374" width="11.140625" style="1" customWidth="1"/>
    <col min="4375" max="4376" width="10.85546875" style="1" customWidth="1"/>
    <col min="4377" max="4378" width="11.42578125" style="1" customWidth="1"/>
    <col min="4379" max="4379" width="11.5703125" style="1" customWidth="1"/>
    <col min="4380" max="4380" width="10.5703125" style="1" customWidth="1"/>
    <col min="4381" max="4381" width="11.5703125" style="1" customWidth="1"/>
    <col min="4382" max="4382" width="11.140625" style="1" customWidth="1"/>
    <col min="4383" max="4607" width="9.140625" style="1"/>
    <col min="4608" max="4608" width="11.28515625" style="1" customWidth="1"/>
    <col min="4609" max="4609" width="11.140625" style="1" customWidth="1"/>
    <col min="4610" max="4610" width="9.140625" style="1"/>
    <col min="4611" max="4611" width="14" style="1" bestFit="1" customWidth="1"/>
    <col min="4612" max="4613" width="9.140625" style="1"/>
    <col min="4614" max="4614" width="11.5703125" style="1" customWidth="1"/>
    <col min="4615" max="4615" width="11.140625" style="1" customWidth="1"/>
    <col min="4616" max="4616" width="11.5703125" style="1" bestFit="1" customWidth="1"/>
    <col min="4617" max="4617" width="11.42578125" style="1" customWidth="1"/>
    <col min="4618" max="4618" width="9.140625" style="1"/>
    <col min="4619" max="4619" width="11.28515625" style="1" customWidth="1"/>
    <col min="4620" max="4620" width="10.7109375" style="1" customWidth="1"/>
    <col min="4621" max="4621" width="10.85546875" style="1" customWidth="1"/>
    <col min="4622" max="4628" width="9.140625" style="1"/>
    <col min="4629" max="4629" width="11.85546875" style="1" customWidth="1"/>
    <col min="4630" max="4630" width="11.140625" style="1" customWidth="1"/>
    <col min="4631" max="4632" width="10.85546875" style="1" customWidth="1"/>
    <col min="4633" max="4634" width="11.42578125" style="1" customWidth="1"/>
    <col min="4635" max="4635" width="11.5703125" style="1" customWidth="1"/>
    <col min="4636" max="4636" width="10.5703125" style="1" customWidth="1"/>
    <col min="4637" max="4637" width="11.5703125" style="1" customWidth="1"/>
    <col min="4638" max="4638" width="11.140625" style="1" customWidth="1"/>
    <col min="4639" max="4863" width="9.140625" style="1"/>
    <col min="4864" max="4864" width="11.28515625" style="1" customWidth="1"/>
    <col min="4865" max="4865" width="11.140625" style="1" customWidth="1"/>
    <col min="4866" max="4866" width="9.140625" style="1"/>
    <col min="4867" max="4867" width="14" style="1" bestFit="1" customWidth="1"/>
    <col min="4868" max="4869" width="9.140625" style="1"/>
    <col min="4870" max="4870" width="11.5703125" style="1" customWidth="1"/>
    <col min="4871" max="4871" width="11.140625" style="1" customWidth="1"/>
    <col min="4872" max="4872" width="11.5703125" style="1" bestFit="1" customWidth="1"/>
    <col min="4873" max="4873" width="11.42578125" style="1" customWidth="1"/>
    <col min="4874" max="4874" width="9.140625" style="1"/>
    <col min="4875" max="4875" width="11.28515625" style="1" customWidth="1"/>
    <col min="4876" max="4876" width="10.7109375" style="1" customWidth="1"/>
    <col min="4877" max="4877" width="10.85546875" style="1" customWidth="1"/>
    <col min="4878" max="4884" width="9.140625" style="1"/>
    <col min="4885" max="4885" width="11.85546875" style="1" customWidth="1"/>
    <col min="4886" max="4886" width="11.140625" style="1" customWidth="1"/>
    <col min="4887" max="4888" width="10.85546875" style="1" customWidth="1"/>
    <col min="4889" max="4890" width="11.42578125" style="1" customWidth="1"/>
    <col min="4891" max="4891" width="11.5703125" style="1" customWidth="1"/>
    <col min="4892" max="4892" width="10.5703125" style="1" customWidth="1"/>
    <col min="4893" max="4893" width="11.5703125" style="1" customWidth="1"/>
    <col min="4894" max="4894" width="11.140625" style="1" customWidth="1"/>
    <col min="4895" max="5119" width="9.140625" style="1"/>
    <col min="5120" max="5120" width="11.28515625" style="1" customWidth="1"/>
    <col min="5121" max="5121" width="11.140625" style="1" customWidth="1"/>
    <col min="5122" max="5122" width="9.140625" style="1"/>
    <col min="5123" max="5123" width="14" style="1" bestFit="1" customWidth="1"/>
    <col min="5124" max="5125" width="9.140625" style="1"/>
    <col min="5126" max="5126" width="11.5703125" style="1" customWidth="1"/>
    <col min="5127" max="5127" width="11.140625" style="1" customWidth="1"/>
    <col min="5128" max="5128" width="11.5703125" style="1" bestFit="1" customWidth="1"/>
    <col min="5129" max="5129" width="11.42578125" style="1" customWidth="1"/>
    <col min="5130" max="5130" width="9.140625" style="1"/>
    <col min="5131" max="5131" width="11.28515625" style="1" customWidth="1"/>
    <col min="5132" max="5132" width="10.7109375" style="1" customWidth="1"/>
    <col min="5133" max="5133" width="10.85546875" style="1" customWidth="1"/>
    <col min="5134" max="5140" width="9.140625" style="1"/>
    <col min="5141" max="5141" width="11.85546875" style="1" customWidth="1"/>
    <col min="5142" max="5142" width="11.140625" style="1" customWidth="1"/>
    <col min="5143" max="5144" width="10.85546875" style="1" customWidth="1"/>
    <col min="5145" max="5146" width="11.42578125" style="1" customWidth="1"/>
    <col min="5147" max="5147" width="11.5703125" style="1" customWidth="1"/>
    <col min="5148" max="5148" width="10.5703125" style="1" customWidth="1"/>
    <col min="5149" max="5149" width="11.5703125" style="1" customWidth="1"/>
    <col min="5150" max="5150" width="11.140625" style="1" customWidth="1"/>
    <col min="5151" max="5375" width="9.140625" style="1"/>
    <col min="5376" max="5376" width="11.28515625" style="1" customWidth="1"/>
    <col min="5377" max="5377" width="11.140625" style="1" customWidth="1"/>
    <col min="5378" max="5378" width="9.140625" style="1"/>
    <col min="5379" max="5379" width="14" style="1" bestFit="1" customWidth="1"/>
    <col min="5380" max="5381" width="9.140625" style="1"/>
    <col min="5382" max="5382" width="11.5703125" style="1" customWidth="1"/>
    <col min="5383" max="5383" width="11.140625" style="1" customWidth="1"/>
    <col min="5384" max="5384" width="11.5703125" style="1" bestFit="1" customWidth="1"/>
    <col min="5385" max="5385" width="11.42578125" style="1" customWidth="1"/>
    <col min="5386" max="5386" width="9.140625" style="1"/>
    <col min="5387" max="5387" width="11.28515625" style="1" customWidth="1"/>
    <col min="5388" max="5388" width="10.7109375" style="1" customWidth="1"/>
    <col min="5389" max="5389" width="10.85546875" style="1" customWidth="1"/>
    <col min="5390" max="5396" width="9.140625" style="1"/>
    <col min="5397" max="5397" width="11.85546875" style="1" customWidth="1"/>
    <col min="5398" max="5398" width="11.140625" style="1" customWidth="1"/>
    <col min="5399" max="5400" width="10.85546875" style="1" customWidth="1"/>
    <col min="5401" max="5402" width="11.42578125" style="1" customWidth="1"/>
    <col min="5403" max="5403" width="11.5703125" style="1" customWidth="1"/>
    <col min="5404" max="5404" width="10.5703125" style="1" customWidth="1"/>
    <col min="5405" max="5405" width="11.5703125" style="1" customWidth="1"/>
    <col min="5406" max="5406" width="11.140625" style="1" customWidth="1"/>
    <col min="5407" max="5631" width="9.140625" style="1"/>
    <col min="5632" max="5632" width="11.28515625" style="1" customWidth="1"/>
    <col min="5633" max="5633" width="11.140625" style="1" customWidth="1"/>
    <col min="5634" max="5634" width="9.140625" style="1"/>
    <col min="5635" max="5635" width="14" style="1" bestFit="1" customWidth="1"/>
    <col min="5636" max="5637" width="9.140625" style="1"/>
    <col min="5638" max="5638" width="11.5703125" style="1" customWidth="1"/>
    <col min="5639" max="5639" width="11.140625" style="1" customWidth="1"/>
    <col min="5640" max="5640" width="11.5703125" style="1" bestFit="1" customWidth="1"/>
    <col min="5641" max="5641" width="11.42578125" style="1" customWidth="1"/>
    <col min="5642" max="5642" width="9.140625" style="1"/>
    <col min="5643" max="5643" width="11.28515625" style="1" customWidth="1"/>
    <col min="5644" max="5644" width="10.7109375" style="1" customWidth="1"/>
    <col min="5645" max="5645" width="10.85546875" style="1" customWidth="1"/>
    <col min="5646" max="5652" width="9.140625" style="1"/>
    <col min="5653" max="5653" width="11.85546875" style="1" customWidth="1"/>
    <col min="5654" max="5654" width="11.140625" style="1" customWidth="1"/>
    <col min="5655" max="5656" width="10.85546875" style="1" customWidth="1"/>
    <col min="5657" max="5658" width="11.42578125" style="1" customWidth="1"/>
    <col min="5659" max="5659" width="11.5703125" style="1" customWidth="1"/>
    <col min="5660" max="5660" width="10.5703125" style="1" customWidth="1"/>
    <col min="5661" max="5661" width="11.5703125" style="1" customWidth="1"/>
    <col min="5662" max="5662" width="11.140625" style="1" customWidth="1"/>
    <col min="5663" max="5887" width="9.140625" style="1"/>
    <col min="5888" max="5888" width="11.28515625" style="1" customWidth="1"/>
    <col min="5889" max="5889" width="11.140625" style="1" customWidth="1"/>
    <col min="5890" max="5890" width="9.140625" style="1"/>
    <col min="5891" max="5891" width="14" style="1" bestFit="1" customWidth="1"/>
    <col min="5892" max="5893" width="9.140625" style="1"/>
    <col min="5894" max="5894" width="11.5703125" style="1" customWidth="1"/>
    <col min="5895" max="5895" width="11.140625" style="1" customWidth="1"/>
    <col min="5896" max="5896" width="11.5703125" style="1" bestFit="1" customWidth="1"/>
    <col min="5897" max="5897" width="11.42578125" style="1" customWidth="1"/>
    <col min="5898" max="5898" width="9.140625" style="1"/>
    <col min="5899" max="5899" width="11.28515625" style="1" customWidth="1"/>
    <col min="5900" max="5900" width="10.7109375" style="1" customWidth="1"/>
    <col min="5901" max="5901" width="10.85546875" style="1" customWidth="1"/>
    <col min="5902" max="5908" width="9.140625" style="1"/>
    <col min="5909" max="5909" width="11.85546875" style="1" customWidth="1"/>
    <col min="5910" max="5910" width="11.140625" style="1" customWidth="1"/>
    <col min="5911" max="5912" width="10.85546875" style="1" customWidth="1"/>
    <col min="5913" max="5914" width="11.42578125" style="1" customWidth="1"/>
    <col min="5915" max="5915" width="11.5703125" style="1" customWidth="1"/>
    <col min="5916" max="5916" width="10.5703125" style="1" customWidth="1"/>
    <col min="5917" max="5917" width="11.5703125" style="1" customWidth="1"/>
    <col min="5918" max="5918" width="11.140625" style="1" customWidth="1"/>
    <col min="5919" max="6143" width="9.140625" style="1"/>
    <col min="6144" max="6144" width="11.28515625" style="1" customWidth="1"/>
    <col min="6145" max="6145" width="11.140625" style="1" customWidth="1"/>
    <col min="6146" max="6146" width="9.140625" style="1"/>
    <col min="6147" max="6147" width="14" style="1" bestFit="1" customWidth="1"/>
    <col min="6148" max="6149" width="9.140625" style="1"/>
    <col min="6150" max="6150" width="11.5703125" style="1" customWidth="1"/>
    <col min="6151" max="6151" width="11.140625" style="1" customWidth="1"/>
    <col min="6152" max="6152" width="11.5703125" style="1" bestFit="1" customWidth="1"/>
    <col min="6153" max="6153" width="11.42578125" style="1" customWidth="1"/>
    <col min="6154" max="6154" width="9.140625" style="1"/>
    <col min="6155" max="6155" width="11.28515625" style="1" customWidth="1"/>
    <col min="6156" max="6156" width="10.7109375" style="1" customWidth="1"/>
    <col min="6157" max="6157" width="10.85546875" style="1" customWidth="1"/>
    <col min="6158" max="6164" width="9.140625" style="1"/>
    <col min="6165" max="6165" width="11.85546875" style="1" customWidth="1"/>
    <col min="6166" max="6166" width="11.140625" style="1" customWidth="1"/>
    <col min="6167" max="6168" width="10.85546875" style="1" customWidth="1"/>
    <col min="6169" max="6170" width="11.42578125" style="1" customWidth="1"/>
    <col min="6171" max="6171" width="11.5703125" style="1" customWidth="1"/>
    <col min="6172" max="6172" width="10.5703125" style="1" customWidth="1"/>
    <col min="6173" max="6173" width="11.5703125" style="1" customWidth="1"/>
    <col min="6174" max="6174" width="11.140625" style="1" customWidth="1"/>
    <col min="6175" max="6399" width="9.140625" style="1"/>
    <col min="6400" max="6400" width="11.28515625" style="1" customWidth="1"/>
    <col min="6401" max="6401" width="11.140625" style="1" customWidth="1"/>
    <col min="6402" max="6402" width="9.140625" style="1"/>
    <col min="6403" max="6403" width="14" style="1" bestFit="1" customWidth="1"/>
    <col min="6404" max="6405" width="9.140625" style="1"/>
    <col min="6406" max="6406" width="11.5703125" style="1" customWidth="1"/>
    <col min="6407" max="6407" width="11.140625" style="1" customWidth="1"/>
    <col min="6408" max="6408" width="11.5703125" style="1" bestFit="1" customWidth="1"/>
    <col min="6409" max="6409" width="11.42578125" style="1" customWidth="1"/>
    <col min="6410" max="6410" width="9.140625" style="1"/>
    <col min="6411" max="6411" width="11.28515625" style="1" customWidth="1"/>
    <col min="6412" max="6412" width="10.7109375" style="1" customWidth="1"/>
    <col min="6413" max="6413" width="10.85546875" style="1" customWidth="1"/>
    <col min="6414" max="6420" width="9.140625" style="1"/>
    <col min="6421" max="6421" width="11.85546875" style="1" customWidth="1"/>
    <col min="6422" max="6422" width="11.140625" style="1" customWidth="1"/>
    <col min="6423" max="6424" width="10.85546875" style="1" customWidth="1"/>
    <col min="6425" max="6426" width="11.42578125" style="1" customWidth="1"/>
    <col min="6427" max="6427" width="11.5703125" style="1" customWidth="1"/>
    <col min="6428" max="6428" width="10.5703125" style="1" customWidth="1"/>
    <col min="6429" max="6429" width="11.5703125" style="1" customWidth="1"/>
    <col min="6430" max="6430" width="11.140625" style="1" customWidth="1"/>
    <col min="6431" max="6655" width="9.140625" style="1"/>
    <col min="6656" max="6656" width="11.28515625" style="1" customWidth="1"/>
    <col min="6657" max="6657" width="11.140625" style="1" customWidth="1"/>
    <col min="6658" max="6658" width="9.140625" style="1"/>
    <col min="6659" max="6659" width="14" style="1" bestFit="1" customWidth="1"/>
    <col min="6660" max="6661" width="9.140625" style="1"/>
    <col min="6662" max="6662" width="11.5703125" style="1" customWidth="1"/>
    <col min="6663" max="6663" width="11.140625" style="1" customWidth="1"/>
    <col min="6664" max="6664" width="11.5703125" style="1" bestFit="1" customWidth="1"/>
    <col min="6665" max="6665" width="11.42578125" style="1" customWidth="1"/>
    <col min="6666" max="6666" width="9.140625" style="1"/>
    <col min="6667" max="6667" width="11.28515625" style="1" customWidth="1"/>
    <col min="6668" max="6668" width="10.7109375" style="1" customWidth="1"/>
    <col min="6669" max="6669" width="10.85546875" style="1" customWidth="1"/>
    <col min="6670" max="6676" width="9.140625" style="1"/>
    <col min="6677" max="6677" width="11.85546875" style="1" customWidth="1"/>
    <col min="6678" max="6678" width="11.140625" style="1" customWidth="1"/>
    <col min="6679" max="6680" width="10.85546875" style="1" customWidth="1"/>
    <col min="6681" max="6682" width="11.42578125" style="1" customWidth="1"/>
    <col min="6683" max="6683" width="11.5703125" style="1" customWidth="1"/>
    <col min="6684" max="6684" width="10.5703125" style="1" customWidth="1"/>
    <col min="6685" max="6685" width="11.5703125" style="1" customWidth="1"/>
    <col min="6686" max="6686" width="11.140625" style="1" customWidth="1"/>
    <col min="6687" max="6911" width="9.140625" style="1"/>
    <col min="6912" max="6912" width="11.28515625" style="1" customWidth="1"/>
    <col min="6913" max="6913" width="11.140625" style="1" customWidth="1"/>
    <col min="6914" max="6914" width="9.140625" style="1"/>
    <col min="6915" max="6915" width="14" style="1" bestFit="1" customWidth="1"/>
    <col min="6916" max="6917" width="9.140625" style="1"/>
    <col min="6918" max="6918" width="11.5703125" style="1" customWidth="1"/>
    <col min="6919" max="6919" width="11.140625" style="1" customWidth="1"/>
    <col min="6920" max="6920" width="11.5703125" style="1" bestFit="1" customWidth="1"/>
    <col min="6921" max="6921" width="11.42578125" style="1" customWidth="1"/>
    <col min="6922" max="6922" width="9.140625" style="1"/>
    <col min="6923" max="6923" width="11.28515625" style="1" customWidth="1"/>
    <col min="6924" max="6924" width="10.7109375" style="1" customWidth="1"/>
    <col min="6925" max="6925" width="10.85546875" style="1" customWidth="1"/>
    <col min="6926" max="6932" width="9.140625" style="1"/>
    <col min="6933" max="6933" width="11.85546875" style="1" customWidth="1"/>
    <col min="6934" max="6934" width="11.140625" style="1" customWidth="1"/>
    <col min="6935" max="6936" width="10.85546875" style="1" customWidth="1"/>
    <col min="6937" max="6938" width="11.42578125" style="1" customWidth="1"/>
    <col min="6939" max="6939" width="11.5703125" style="1" customWidth="1"/>
    <col min="6940" max="6940" width="10.5703125" style="1" customWidth="1"/>
    <col min="6941" max="6941" width="11.5703125" style="1" customWidth="1"/>
    <col min="6942" max="6942" width="11.140625" style="1" customWidth="1"/>
    <col min="6943" max="7167" width="9.140625" style="1"/>
    <col min="7168" max="7168" width="11.28515625" style="1" customWidth="1"/>
    <col min="7169" max="7169" width="11.140625" style="1" customWidth="1"/>
    <col min="7170" max="7170" width="9.140625" style="1"/>
    <col min="7171" max="7171" width="14" style="1" bestFit="1" customWidth="1"/>
    <col min="7172" max="7173" width="9.140625" style="1"/>
    <col min="7174" max="7174" width="11.5703125" style="1" customWidth="1"/>
    <col min="7175" max="7175" width="11.140625" style="1" customWidth="1"/>
    <col min="7176" max="7176" width="11.5703125" style="1" bestFit="1" customWidth="1"/>
    <col min="7177" max="7177" width="11.42578125" style="1" customWidth="1"/>
    <col min="7178" max="7178" width="9.140625" style="1"/>
    <col min="7179" max="7179" width="11.28515625" style="1" customWidth="1"/>
    <col min="7180" max="7180" width="10.7109375" style="1" customWidth="1"/>
    <col min="7181" max="7181" width="10.85546875" style="1" customWidth="1"/>
    <col min="7182" max="7188" width="9.140625" style="1"/>
    <col min="7189" max="7189" width="11.85546875" style="1" customWidth="1"/>
    <col min="7190" max="7190" width="11.140625" style="1" customWidth="1"/>
    <col min="7191" max="7192" width="10.85546875" style="1" customWidth="1"/>
    <col min="7193" max="7194" width="11.42578125" style="1" customWidth="1"/>
    <col min="7195" max="7195" width="11.5703125" style="1" customWidth="1"/>
    <col min="7196" max="7196" width="10.5703125" style="1" customWidth="1"/>
    <col min="7197" max="7197" width="11.5703125" style="1" customWidth="1"/>
    <col min="7198" max="7198" width="11.140625" style="1" customWidth="1"/>
    <col min="7199" max="7423" width="9.140625" style="1"/>
    <col min="7424" max="7424" width="11.28515625" style="1" customWidth="1"/>
    <col min="7425" max="7425" width="11.140625" style="1" customWidth="1"/>
    <col min="7426" max="7426" width="9.140625" style="1"/>
    <col min="7427" max="7427" width="14" style="1" bestFit="1" customWidth="1"/>
    <col min="7428" max="7429" width="9.140625" style="1"/>
    <col min="7430" max="7430" width="11.5703125" style="1" customWidth="1"/>
    <col min="7431" max="7431" width="11.140625" style="1" customWidth="1"/>
    <col min="7432" max="7432" width="11.5703125" style="1" bestFit="1" customWidth="1"/>
    <col min="7433" max="7433" width="11.42578125" style="1" customWidth="1"/>
    <col min="7434" max="7434" width="9.140625" style="1"/>
    <col min="7435" max="7435" width="11.28515625" style="1" customWidth="1"/>
    <col min="7436" max="7436" width="10.7109375" style="1" customWidth="1"/>
    <col min="7437" max="7437" width="10.85546875" style="1" customWidth="1"/>
    <col min="7438" max="7444" width="9.140625" style="1"/>
    <col min="7445" max="7445" width="11.85546875" style="1" customWidth="1"/>
    <col min="7446" max="7446" width="11.140625" style="1" customWidth="1"/>
    <col min="7447" max="7448" width="10.85546875" style="1" customWidth="1"/>
    <col min="7449" max="7450" width="11.42578125" style="1" customWidth="1"/>
    <col min="7451" max="7451" width="11.5703125" style="1" customWidth="1"/>
    <col min="7452" max="7452" width="10.5703125" style="1" customWidth="1"/>
    <col min="7453" max="7453" width="11.5703125" style="1" customWidth="1"/>
    <col min="7454" max="7454" width="11.140625" style="1" customWidth="1"/>
    <col min="7455" max="7679" width="9.140625" style="1"/>
    <col min="7680" max="7680" width="11.28515625" style="1" customWidth="1"/>
    <col min="7681" max="7681" width="11.140625" style="1" customWidth="1"/>
    <col min="7682" max="7682" width="9.140625" style="1"/>
    <col min="7683" max="7683" width="14" style="1" bestFit="1" customWidth="1"/>
    <col min="7684" max="7685" width="9.140625" style="1"/>
    <col min="7686" max="7686" width="11.5703125" style="1" customWidth="1"/>
    <col min="7687" max="7687" width="11.140625" style="1" customWidth="1"/>
    <col min="7688" max="7688" width="11.5703125" style="1" bestFit="1" customWidth="1"/>
    <col min="7689" max="7689" width="11.42578125" style="1" customWidth="1"/>
    <col min="7690" max="7690" width="9.140625" style="1"/>
    <col min="7691" max="7691" width="11.28515625" style="1" customWidth="1"/>
    <col min="7692" max="7692" width="10.7109375" style="1" customWidth="1"/>
    <col min="7693" max="7693" width="10.85546875" style="1" customWidth="1"/>
    <col min="7694" max="7700" width="9.140625" style="1"/>
    <col min="7701" max="7701" width="11.85546875" style="1" customWidth="1"/>
    <col min="7702" max="7702" width="11.140625" style="1" customWidth="1"/>
    <col min="7703" max="7704" width="10.85546875" style="1" customWidth="1"/>
    <col min="7705" max="7706" width="11.42578125" style="1" customWidth="1"/>
    <col min="7707" max="7707" width="11.5703125" style="1" customWidth="1"/>
    <col min="7708" max="7708" width="10.5703125" style="1" customWidth="1"/>
    <col min="7709" max="7709" width="11.5703125" style="1" customWidth="1"/>
    <col min="7710" max="7710" width="11.140625" style="1" customWidth="1"/>
    <col min="7711" max="7935" width="9.140625" style="1"/>
    <col min="7936" max="7936" width="11.28515625" style="1" customWidth="1"/>
    <col min="7937" max="7937" width="11.140625" style="1" customWidth="1"/>
    <col min="7938" max="7938" width="9.140625" style="1"/>
    <col min="7939" max="7939" width="14" style="1" bestFit="1" customWidth="1"/>
    <col min="7940" max="7941" width="9.140625" style="1"/>
    <col min="7942" max="7942" width="11.5703125" style="1" customWidth="1"/>
    <col min="7943" max="7943" width="11.140625" style="1" customWidth="1"/>
    <col min="7944" max="7944" width="11.5703125" style="1" bestFit="1" customWidth="1"/>
    <col min="7945" max="7945" width="11.42578125" style="1" customWidth="1"/>
    <col min="7946" max="7946" width="9.140625" style="1"/>
    <col min="7947" max="7947" width="11.28515625" style="1" customWidth="1"/>
    <col min="7948" max="7948" width="10.7109375" style="1" customWidth="1"/>
    <col min="7949" max="7949" width="10.85546875" style="1" customWidth="1"/>
    <col min="7950" max="7956" width="9.140625" style="1"/>
    <col min="7957" max="7957" width="11.85546875" style="1" customWidth="1"/>
    <col min="7958" max="7958" width="11.140625" style="1" customWidth="1"/>
    <col min="7959" max="7960" width="10.85546875" style="1" customWidth="1"/>
    <col min="7961" max="7962" width="11.42578125" style="1" customWidth="1"/>
    <col min="7963" max="7963" width="11.5703125" style="1" customWidth="1"/>
    <col min="7964" max="7964" width="10.5703125" style="1" customWidth="1"/>
    <col min="7965" max="7965" width="11.5703125" style="1" customWidth="1"/>
    <col min="7966" max="7966" width="11.140625" style="1" customWidth="1"/>
    <col min="7967" max="8191" width="9.140625" style="1"/>
    <col min="8192" max="8192" width="11.28515625" style="1" customWidth="1"/>
    <col min="8193" max="8193" width="11.140625" style="1" customWidth="1"/>
    <col min="8194" max="8194" width="9.140625" style="1"/>
    <col min="8195" max="8195" width="14" style="1" bestFit="1" customWidth="1"/>
    <col min="8196" max="8197" width="9.140625" style="1"/>
    <col min="8198" max="8198" width="11.5703125" style="1" customWidth="1"/>
    <col min="8199" max="8199" width="11.140625" style="1" customWidth="1"/>
    <col min="8200" max="8200" width="11.5703125" style="1" bestFit="1" customWidth="1"/>
    <col min="8201" max="8201" width="11.42578125" style="1" customWidth="1"/>
    <col min="8202" max="8202" width="9.140625" style="1"/>
    <col min="8203" max="8203" width="11.28515625" style="1" customWidth="1"/>
    <col min="8204" max="8204" width="10.7109375" style="1" customWidth="1"/>
    <col min="8205" max="8205" width="10.85546875" style="1" customWidth="1"/>
    <col min="8206" max="8212" width="9.140625" style="1"/>
    <col min="8213" max="8213" width="11.85546875" style="1" customWidth="1"/>
    <col min="8214" max="8214" width="11.140625" style="1" customWidth="1"/>
    <col min="8215" max="8216" width="10.85546875" style="1" customWidth="1"/>
    <col min="8217" max="8218" width="11.42578125" style="1" customWidth="1"/>
    <col min="8219" max="8219" width="11.5703125" style="1" customWidth="1"/>
    <col min="8220" max="8220" width="10.5703125" style="1" customWidth="1"/>
    <col min="8221" max="8221" width="11.5703125" style="1" customWidth="1"/>
    <col min="8222" max="8222" width="11.140625" style="1" customWidth="1"/>
    <col min="8223" max="8447" width="9.140625" style="1"/>
    <col min="8448" max="8448" width="11.28515625" style="1" customWidth="1"/>
    <col min="8449" max="8449" width="11.140625" style="1" customWidth="1"/>
    <col min="8450" max="8450" width="9.140625" style="1"/>
    <col min="8451" max="8451" width="14" style="1" bestFit="1" customWidth="1"/>
    <col min="8452" max="8453" width="9.140625" style="1"/>
    <col min="8454" max="8454" width="11.5703125" style="1" customWidth="1"/>
    <col min="8455" max="8455" width="11.140625" style="1" customWidth="1"/>
    <col min="8456" max="8456" width="11.5703125" style="1" bestFit="1" customWidth="1"/>
    <col min="8457" max="8457" width="11.42578125" style="1" customWidth="1"/>
    <col min="8458" max="8458" width="9.140625" style="1"/>
    <col min="8459" max="8459" width="11.28515625" style="1" customWidth="1"/>
    <col min="8460" max="8460" width="10.7109375" style="1" customWidth="1"/>
    <col min="8461" max="8461" width="10.85546875" style="1" customWidth="1"/>
    <col min="8462" max="8468" width="9.140625" style="1"/>
    <col min="8469" max="8469" width="11.85546875" style="1" customWidth="1"/>
    <col min="8470" max="8470" width="11.140625" style="1" customWidth="1"/>
    <col min="8471" max="8472" width="10.85546875" style="1" customWidth="1"/>
    <col min="8473" max="8474" width="11.42578125" style="1" customWidth="1"/>
    <col min="8475" max="8475" width="11.5703125" style="1" customWidth="1"/>
    <col min="8476" max="8476" width="10.5703125" style="1" customWidth="1"/>
    <col min="8477" max="8477" width="11.5703125" style="1" customWidth="1"/>
    <col min="8478" max="8478" width="11.140625" style="1" customWidth="1"/>
    <col min="8479" max="8703" width="9.140625" style="1"/>
    <col min="8704" max="8704" width="11.28515625" style="1" customWidth="1"/>
    <col min="8705" max="8705" width="11.140625" style="1" customWidth="1"/>
    <col min="8706" max="8706" width="9.140625" style="1"/>
    <col min="8707" max="8707" width="14" style="1" bestFit="1" customWidth="1"/>
    <col min="8708" max="8709" width="9.140625" style="1"/>
    <col min="8710" max="8710" width="11.5703125" style="1" customWidth="1"/>
    <col min="8711" max="8711" width="11.140625" style="1" customWidth="1"/>
    <col min="8712" max="8712" width="11.5703125" style="1" bestFit="1" customWidth="1"/>
    <col min="8713" max="8713" width="11.42578125" style="1" customWidth="1"/>
    <col min="8714" max="8714" width="9.140625" style="1"/>
    <col min="8715" max="8715" width="11.28515625" style="1" customWidth="1"/>
    <col min="8716" max="8716" width="10.7109375" style="1" customWidth="1"/>
    <col min="8717" max="8717" width="10.85546875" style="1" customWidth="1"/>
    <col min="8718" max="8724" width="9.140625" style="1"/>
    <col min="8725" max="8725" width="11.85546875" style="1" customWidth="1"/>
    <col min="8726" max="8726" width="11.140625" style="1" customWidth="1"/>
    <col min="8727" max="8728" width="10.85546875" style="1" customWidth="1"/>
    <col min="8729" max="8730" width="11.42578125" style="1" customWidth="1"/>
    <col min="8731" max="8731" width="11.5703125" style="1" customWidth="1"/>
    <col min="8732" max="8732" width="10.5703125" style="1" customWidth="1"/>
    <col min="8733" max="8733" width="11.5703125" style="1" customWidth="1"/>
    <col min="8734" max="8734" width="11.140625" style="1" customWidth="1"/>
    <col min="8735" max="8959" width="9.140625" style="1"/>
    <col min="8960" max="8960" width="11.28515625" style="1" customWidth="1"/>
    <col min="8961" max="8961" width="11.140625" style="1" customWidth="1"/>
    <col min="8962" max="8962" width="9.140625" style="1"/>
    <col min="8963" max="8963" width="14" style="1" bestFit="1" customWidth="1"/>
    <col min="8964" max="8965" width="9.140625" style="1"/>
    <col min="8966" max="8966" width="11.5703125" style="1" customWidth="1"/>
    <col min="8967" max="8967" width="11.140625" style="1" customWidth="1"/>
    <col min="8968" max="8968" width="11.5703125" style="1" bestFit="1" customWidth="1"/>
    <col min="8969" max="8969" width="11.42578125" style="1" customWidth="1"/>
    <col min="8970" max="8970" width="9.140625" style="1"/>
    <col min="8971" max="8971" width="11.28515625" style="1" customWidth="1"/>
    <col min="8972" max="8972" width="10.7109375" style="1" customWidth="1"/>
    <col min="8973" max="8973" width="10.85546875" style="1" customWidth="1"/>
    <col min="8974" max="8980" width="9.140625" style="1"/>
    <col min="8981" max="8981" width="11.85546875" style="1" customWidth="1"/>
    <col min="8982" max="8982" width="11.140625" style="1" customWidth="1"/>
    <col min="8983" max="8984" width="10.85546875" style="1" customWidth="1"/>
    <col min="8985" max="8986" width="11.42578125" style="1" customWidth="1"/>
    <col min="8987" max="8987" width="11.5703125" style="1" customWidth="1"/>
    <col min="8988" max="8988" width="10.5703125" style="1" customWidth="1"/>
    <col min="8989" max="8989" width="11.5703125" style="1" customWidth="1"/>
    <col min="8990" max="8990" width="11.140625" style="1" customWidth="1"/>
    <col min="8991" max="9215" width="9.140625" style="1"/>
    <col min="9216" max="9216" width="11.28515625" style="1" customWidth="1"/>
    <col min="9217" max="9217" width="11.140625" style="1" customWidth="1"/>
    <col min="9218" max="9218" width="9.140625" style="1"/>
    <col min="9219" max="9219" width="14" style="1" bestFit="1" customWidth="1"/>
    <col min="9220" max="9221" width="9.140625" style="1"/>
    <col min="9222" max="9222" width="11.5703125" style="1" customWidth="1"/>
    <col min="9223" max="9223" width="11.140625" style="1" customWidth="1"/>
    <col min="9224" max="9224" width="11.5703125" style="1" bestFit="1" customWidth="1"/>
    <col min="9225" max="9225" width="11.42578125" style="1" customWidth="1"/>
    <col min="9226" max="9226" width="9.140625" style="1"/>
    <col min="9227" max="9227" width="11.28515625" style="1" customWidth="1"/>
    <col min="9228" max="9228" width="10.7109375" style="1" customWidth="1"/>
    <col min="9229" max="9229" width="10.85546875" style="1" customWidth="1"/>
    <col min="9230" max="9236" width="9.140625" style="1"/>
    <col min="9237" max="9237" width="11.85546875" style="1" customWidth="1"/>
    <col min="9238" max="9238" width="11.140625" style="1" customWidth="1"/>
    <col min="9239" max="9240" width="10.85546875" style="1" customWidth="1"/>
    <col min="9241" max="9242" width="11.42578125" style="1" customWidth="1"/>
    <col min="9243" max="9243" width="11.5703125" style="1" customWidth="1"/>
    <col min="9244" max="9244" width="10.5703125" style="1" customWidth="1"/>
    <col min="9245" max="9245" width="11.5703125" style="1" customWidth="1"/>
    <col min="9246" max="9246" width="11.140625" style="1" customWidth="1"/>
    <col min="9247" max="9471" width="9.140625" style="1"/>
    <col min="9472" max="9472" width="11.28515625" style="1" customWidth="1"/>
    <col min="9473" max="9473" width="11.140625" style="1" customWidth="1"/>
    <col min="9474" max="9474" width="9.140625" style="1"/>
    <col min="9475" max="9475" width="14" style="1" bestFit="1" customWidth="1"/>
    <col min="9476" max="9477" width="9.140625" style="1"/>
    <col min="9478" max="9478" width="11.5703125" style="1" customWidth="1"/>
    <col min="9479" max="9479" width="11.140625" style="1" customWidth="1"/>
    <col min="9480" max="9480" width="11.5703125" style="1" bestFit="1" customWidth="1"/>
    <col min="9481" max="9481" width="11.42578125" style="1" customWidth="1"/>
    <col min="9482" max="9482" width="9.140625" style="1"/>
    <col min="9483" max="9483" width="11.28515625" style="1" customWidth="1"/>
    <col min="9484" max="9484" width="10.7109375" style="1" customWidth="1"/>
    <col min="9485" max="9485" width="10.85546875" style="1" customWidth="1"/>
    <col min="9486" max="9492" width="9.140625" style="1"/>
    <col min="9493" max="9493" width="11.85546875" style="1" customWidth="1"/>
    <col min="9494" max="9494" width="11.140625" style="1" customWidth="1"/>
    <col min="9495" max="9496" width="10.85546875" style="1" customWidth="1"/>
    <col min="9497" max="9498" width="11.42578125" style="1" customWidth="1"/>
    <col min="9499" max="9499" width="11.5703125" style="1" customWidth="1"/>
    <col min="9500" max="9500" width="10.5703125" style="1" customWidth="1"/>
    <col min="9501" max="9501" width="11.5703125" style="1" customWidth="1"/>
    <col min="9502" max="9502" width="11.140625" style="1" customWidth="1"/>
    <col min="9503" max="9727" width="9.140625" style="1"/>
    <col min="9728" max="9728" width="11.28515625" style="1" customWidth="1"/>
    <col min="9729" max="9729" width="11.140625" style="1" customWidth="1"/>
    <col min="9730" max="9730" width="9.140625" style="1"/>
    <col min="9731" max="9731" width="14" style="1" bestFit="1" customWidth="1"/>
    <col min="9732" max="9733" width="9.140625" style="1"/>
    <col min="9734" max="9734" width="11.5703125" style="1" customWidth="1"/>
    <col min="9735" max="9735" width="11.140625" style="1" customWidth="1"/>
    <col min="9736" max="9736" width="11.5703125" style="1" bestFit="1" customWidth="1"/>
    <col min="9737" max="9737" width="11.42578125" style="1" customWidth="1"/>
    <col min="9738" max="9738" width="9.140625" style="1"/>
    <col min="9739" max="9739" width="11.28515625" style="1" customWidth="1"/>
    <col min="9740" max="9740" width="10.7109375" style="1" customWidth="1"/>
    <col min="9741" max="9741" width="10.85546875" style="1" customWidth="1"/>
    <col min="9742" max="9748" width="9.140625" style="1"/>
    <col min="9749" max="9749" width="11.85546875" style="1" customWidth="1"/>
    <col min="9750" max="9750" width="11.140625" style="1" customWidth="1"/>
    <col min="9751" max="9752" width="10.85546875" style="1" customWidth="1"/>
    <col min="9753" max="9754" width="11.42578125" style="1" customWidth="1"/>
    <col min="9755" max="9755" width="11.5703125" style="1" customWidth="1"/>
    <col min="9756" max="9756" width="10.5703125" style="1" customWidth="1"/>
    <col min="9757" max="9757" width="11.5703125" style="1" customWidth="1"/>
    <col min="9758" max="9758" width="11.140625" style="1" customWidth="1"/>
    <col min="9759" max="9983" width="9.140625" style="1"/>
    <col min="9984" max="9984" width="11.28515625" style="1" customWidth="1"/>
    <col min="9985" max="9985" width="11.140625" style="1" customWidth="1"/>
    <col min="9986" max="9986" width="9.140625" style="1"/>
    <col min="9987" max="9987" width="14" style="1" bestFit="1" customWidth="1"/>
    <col min="9988" max="9989" width="9.140625" style="1"/>
    <col min="9990" max="9990" width="11.5703125" style="1" customWidth="1"/>
    <col min="9991" max="9991" width="11.140625" style="1" customWidth="1"/>
    <col min="9992" max="9992" width="11.5703125" style="1" bestFit="1" customWidth="1"/>
    <col min="9993" max="9993" width="11.42578125" style="1" customWidth="1"/>
    <col min="9994" max="9994" width="9.140625" style="1"/>
    <col min="9995" max="9995" width="11.28515625" style="1" customWidth="1"/>
    <col min="9996" max="9996" width="10.7109375" style="1" customWidth="1"/>
    <col min="9997" max="9997" width="10.85546875" style="1" customWidth="1"/>
    <col min="9998" max="10004" width="9.140625" style="1"/>
    <col min="10005" max="10005" width="11.85546875" style="1" customWidth="1"/>
    <col min="10006" max="10006" width="11.140625" style="1" customWidth="1"/>
    <col min="10007" max="10008" width="10.85546875" style="1" customWidth="1"/>
    <col min="10009" max="10010" width="11.42578125" style="1" customWidth="1"/>
    <col min="10011" max="10011" width="11.5703125" style="1" customWidth="1"/>
    <col min="10012" max="10012" width="10.5703125" style="1" customWidth="1"/>
    <col min="10013" max="10013" width="11.5703125" style="1" customWidth="1"/>
    <col min="10014" max="10014" width="11.140625" style="1" customWidth="1"/>
    <col min="10015" max="10239" width="9.140625" style="1"/>
    <col min="10240" max="10240" width="11.28515625" style="1" customWidth="1"/>
    <col min="10241" max="10241" width="11.140625" style="1" customWidth="1"/>
    <col min="10242" max="10242" width="9.140625" style="1"/>
    <col min="10243" max="10243" width="14" style="1" bestFit="1" customWidth="1"/>
    <col min="10244" max="10245" width="9.140625" style="1"/>
    <col min="10246" max="10246" width="11.5703125" style="1" customWidth="1"/>
    <col min="10247" max="10247" width="11.140625" style="1" customWidth="1"/>
    <col min="10248" max="10248" width="11.5703125" style="1" bestFit="1" customWidth="1"/>
    <col min="10249" max="10249" width="11.42578125" style="1" customWidth="1"/>
    <col min="10250" max="10250" width="9.140625" style="1"/>
    <col min="10251" max="10251" width="11.28515625" style="1" customWidth="1"/>
    <col min="10252" max="10252" width="10.7109375" style="1" customWidth="1"/>
    <col min="10253" max="10253" width="10.85546875" style="1" customWidth="1"/>
    <col min="10254" max="10260" width="9.140625" style="1"/>
    <col min="10261" max="10261" width="11.85546875" style="1" customWidth="1"/>
    <col min="10262" max="10262" width="11.140625" style="1" customWidth="1"/>
    <col min="10263" max="10264" width="10.85546875" style="1" customWidth="1"/>
    <col min="10265" max="10266" width="11.42578125" style="1" customWidth="1"/>
    <col min="10267" max="10267" width="11.5703125" style="1" customWidth="1"/>
    <col min="10268" max="10268" width="10.5703125" style="1" customWidth="1"/>
    <col min="10269" max="10269" width="11.5703125" style="1" customWidth="1"/>
    <col min="10270" max="10270" width="11.140625" style="1" customWidth="1"/>
    <col min="10271" max="10495" width="9.140625" style="1"/>
    <col min="10496" max="10496" width="11.28515625" style="1" customWidth="1"/>
    <col min="10497" max="10497" width="11.140625" style="1" customWidth="1"/>
    <col min="10498" max="10498" width="9.140625" style="1"/>
    <col min="10499" max="10499" width="14" style="1" bestFit="1" customWidth="1"/>
    <col min="10500" max="10501" width="9.140625" style="1"/>
    <col min="10502" max="10502" width="11.5703125" style="1" customWidth="1"/>
    <col min="10503" max="10503" width="11.140625" style="1" customWidth="1"/>
    <col min="10504" max="10504" width="11.5703125" style="1" bestFit="1" customWidth="1"/>
    <col min="10505" max="10505" width="11.42578125" style="1" customWidth="1"/>
    <col min="10506" max="10506" width="9.140625" style="1"/>
    <col min="10507" max="10507" width="11.28515625" style="1" customWidth="1"/>
    <col min="10508" max="10508" width="10.7109375" style="1" customWidth="1"/>
    <col min="10509" max="10509" width="10.85546875" style="1" customWidth="1"/>
    <col min="10510" max="10516" width="9.140625" style="1"/>
    <col min="10517" max="10517" width="11.85546875" style="1" customWidth="1"/>
    <col min="10518" max="10518" width="11.140625" style="1" customWidth="1"/>
    <col min="10519" max="10520" width="10.85546875" style="1" customWidth="1"/>
    <col min="10521" max="10522" width="11.42578125" style="1" customWidth="1"/>
    <col min="10523" max="10523" width="11.5703125" style="1" customWidth="1"/>
    <col min="10524" max="10524" width="10.5703125" style="1" customWidth="1"/>
    <col min="10525" max="10525" width="11.5703125" style="1" customWidth="1"/>
    <col min="10526" max="10526" width="11.140625" style="1" customWidth="1"/>
    <col min="10527" max="10751" width="9.140625" style="1"/>
    <col min="10752" max="10752" width="11.28515625" style="1" customWidth="1"/>
    <col min="10753" max="10753" width="11.140625" style="1" customWidth="1"/>
    <col min="10754" max="10754" width="9.140625" style="1"/>
    <col min="10755" max="10755" width="14" style="1" bestFit="1" customWidth="1"/>
    <col min="10756" max="10757" width="9.140625" style="1"/>
    <col min="10758" max="10758" width="11.5703125" style="1" customWidth="1"/>
    <col min="10759" max="10759" width="11.140625" style="1" customWidth="1"/>
    <col min="10760" max="10760" width="11.5703125" style="1" bestFit="1" customWidth="1"/>
    <col min="10761" max="10761" width="11.42578125" style="1" customWidth="1"/>
    <col min="10762" max="10762" width="9.140625" style="1"/>
    <col min="10763" max="10763" width="11.28515625" style="1" customWidth="1"/>
    <col min="10764" max="10764" width="10.7109375" style="1" customWidth="1"/>
    <col min="10765" max="10765" width="10.85546875" style="1" customWidth="1"/>
    <col min="10766" max="10772" width="9.140625" style="1"/>
    <col min="10773" max="10773" width="11.85546875" style="1" customWidth="1"/>
    <col min="10774" max="10774" width="11.140625" style="1" customWidth="1"/>
    <col min="10775" max="10776" width="10.85546875" style="1" customWidth="1"/>
    <col min="10777" max="10778" width="11.42578125" style="1" customWidth="1"/>
    <col min="10779" max="10779" width="11.5703125" style="1" customWidth="1"/>
    <col min="10780" max="10780" width="10.5703125" style="1" customWidth="1"/>
    <col min="10781" max="10781" width="11.5703125" style="1" customWidth="1"/>
    <col min="10782" max="10782" width="11.140625" style="1" customWidth="1"/>
    <col min="10783" max="11007" width="9.140625" style="1"/>
    <col min="11008" max="11008" width="11.28515625" style="1" customWidth="1"/>
    <col min="11009" max="11009" width="11.140625" style="1" customWidth="1"/>
    <col min="11010" max="11010" width="9.140625" style="1"/>
    <col min="11011" max="11011" width="14" style="1" bestFit="1" customWidth="1"/>
    <col min="11012" max="11013" width="9.140625" style="1"/>
    <col min="11014" max="11014" width="11.5703125" style="1" customWidth="1"/>
    <col min="11015" max="11015" width="11.140625" style="1" customWidth="1"/>
    <col min="11016" max="11016" width="11.5703125" style="1" bestFit="1" customWidth="1"/>
    <col min="11017" max="11017" width="11.42578125" style="1" customWidth="1"/>
    <col min="11018" max="11018" width="9.140625" style="1"/>
    <col min="11019" max="11019" width="11.28515625" style="1" customWidth="1"/>
    <col min="11020" max="11020" width="10.7109375" style="1" customWidth="1"/>
    <col min="11021" max="11021" width="10.85546875" style="1" customWidth="1"/>
    <col min="11022" max="11028" width="9.140625" style="1"/>
    <col min="11029" max="11029" width="11.85546875" style="1" customWidth="1"/>
    <col min="11030" max="11030" width="11.140625" style="1" customWidth="1"/>
    <col min="11031" max="11032" width="10.85546875" style="1" customWidth="1"/>
    <col min="11033" max="11034" width="11.42578125" style="1" customWidth="1"/>
    <col min="11035" max="11035" width="11.5703125" style="1" customWidth="1"/>
    <col min="11036" max="11036" width="10.5703125" style="1" customWidth="1"/>
    <col min="11037" max="11037" width="11.5703125" style="1" customWidth="1"/>
    <col min="11038" max="11038" width="11.140625" style="1" customWidth="1"/>
    <col min="11039" max="11263" width="9.140625" style="1"/>
    <col min="11264" max="11264" width="11.28515625" style="1" customWidth="1"/>
    <col min="11265" max="11265" width="11.140625" style="1" customWidth="1"/>
    <col min="11266" max="11266" width="9.140625" style="1"/>
    <col min="11267" max="11267" width="14" style="1" bestFit="1" customWidth="1"/>
    <col min="11268" max="11269" width="9.140625" style="1"/>
    <col min="11270" max="11270" width="11.5703125" style="1" customWidth="1"/>
    <col min="11271" max="11271" width="11.140625" style="1" customWidth="1"/>
    <col min="11272" max="11272" width="11.5703125" style="1" bestFit="1" customWidth="1"/>
    <col min="11273" max="11273" width="11.42578125" style="1" customWidth="1"/>
    <col min="11274" max="11274" width="9.140625" style="1"/>
    <col min="11275" max="11275" width="11.28515625" style="1" customWidth="1"/>
    <col min="11276" max="11276" width="10.7109375" style="1" customWidth="1"/>
    <col min="11277" max="11277" width="10.85546875" style="1" customWidth="1"/>
    <col min="11278" max="11284" width="9.140625" style="1"/>
    <col min="11285" max="11285" width="11.85546875" style="1" customWidth="1"/>
    <col min="11286" max="11286" width="11.140625" style="1" customWidth="1"/>
    <col min="11287" max="11288" width="10.85546875" style="1" customWidth="1"/>
    <col min="11289" max="11290" width="11.42578125" style="1" customWidth="1"/>
    <col min="11291" max="11291" width="11.5703125" style="1" customWidth="1"/>
    <col min="11292" max="11292" width="10.5703125" style="1" customWidth="1"/>
    <col min="11293" max="11293" width="11.5703125" style="1" customWidth="1"/>
    <col min="11294" max="11294" width="11.140625" style="1" customWidth="1"/>
    <col min="11295" max="11519" width="9.140625" style="1"/>
    <col min="11520" max="11520" width="11.28515625" style="1" customWidth="1"/>
    <col min="11521" max="11521" width="11.140625" style="1" customWidth="1"/>
    <col min="11522" max="11522" width="9.140625" style="1"/>
    <col min="11523" max="11523" width="14" style="1" bestFit="1" customWidth="1"/>
    <col min="11524" max="11525" width="9.140625" style="1"/>
    <col min="11526" max="11526" width="11.5703125" style="1" customWidth="1"/>
    <col min="11527" max="11527" width="11.140625" style="1" customWidth="1"/>
    <col min="11528" max="11528" width="11.5703125" style="1" bestFit="1" customWidth="1"/>
    <col min="11529" max="11529" width="11.42578125" style="1" customWidth="1"/>
    <col min="11530" max="11530" width="9.140625" style="1"/>
    <col min="11531" max="11531" width="11.28515625" style="1" customWidth="1"/>
    <col min="11532" max="11532" width="10.7109375" style="1" customWidth="1"/>
    <col min="11533" max="11533" width="10.85546875" style="1" customWidth="1"/>
    <col min="11534" max="11540" width="9.140625" style="1"/>
    <col min="11541" max="11541" width="11.85546875" style="1" customWidth="1"/>
    <col min="11542" max="11542" width="11.140625" style="1" customWidth="1"/>
    <col min="11543" max="11544" width="10.85546875" style="1" customWidth="1"/>
    <col min="11545" max="11546" width="11.42578125" style="1" customWidth="1"/>
    <col min="11547" max="11547" width="11.5703125" style="1" customWidth="1"/>
    <col min="11548" max="11548" width="10.5703125" style="1" customWidth="1"/>
    <col min="11549" max="11549" width="11.5703125" style="1" customWidth="1"/>
    <col min="11550" max="11550" width="11.140625" style="1" customWidth="1"/>
    <col min="11551" max="11775" width="9.140625" style="1"/>
    <col min="11776" max="11776" width="11.28515625" style="1" customWidth="1"/>
    <col min="11777" max="11777" width="11.140625" style="1" customWidth="1"/>
    <col min="11778" max="11778" width="9.140625" style="1"/>
    <col min="11779" max="11779" width="14" style="1" bestFit="1" customWidth="1"/>
    <col min="11780" max="11781" width="9.140625" style="1"/>
    <col min="11782" max="11782" width="11.5703125" style="1" customWidth="1"/>
    <col min="11783" max="11783" width="11.140625" style="1" customWidth="1"/>
    <col min="11784" max="11784" width="11.5703125" style="1" bestFit="1" customWidth="1"/>
    <col min="11785" max="11785" width="11.42578125" style="1" customWidth="1"/>
    <col min="11786" max="11786" width="9.140625" style="1"/>
    <col min="11787" max="11787" width="11.28515625" style="1" customWidth="1"/>
    <col min="11788" max="11788" width="10.7109375" style="1" customWidth="1"/>
    <col min="11789" max="11789" width="10.85546875" style="1" customWidth="1"/>
    <col min="11790" max="11796" width="9.140625" style="1"/>
    <col min="11797" max="11797" width="11.85546875" style="1" customWidth="1"/>
    <col min="11798" max="11798" width="11.140625" style="1" customWidth="1"/>
    <col min="11799" max="11800" width="10.85546875" style="1" customWidth="1"/>
    <col min="11801" max="11802" width="11.42578125" style="1" customWidth="1"/>
    <col min="11803" max="11803" width="11.5703125" style="1" customWidth="1"/>
    <col min="11804" max="11804" width="10.5703125" style="1" customWidth="1"/>
    <col min="11805" max="11805" width="11.5703125" style="1" customWidth="1"/>
    <col min="11806" max="11806" width="11.140625" style="1" customWidth="1"/>
    <col min="11807" max="12031" width="9.140625" style="1"/>
    <col min="12032" max="12032" width="11.28515625" style="1" customWidth="1"/>
    <col min="12033" max="12033" width="11.140625" style="1" customWidth="1"/>
    <col min="12034" max="12034" width="9.140625" style="1"/>
    <col min="12035" max="12035" width="14" style="1" bestFit="1" customWidth="1"/>
    <col min="12036" max="12037" width="9.140625" style="1"/>
    <col min="12038" max="12038" width="11.5703125" style="1" customWidth="1"/>
    <col min="12039" max="12039" width="11.140625" style="1" customWidth="1"/>
    <col min="12040" max="12040" width="11.5703125" style="1" bestFit="1" customWidth="1"/>
    <col min="12041" max="12041" width="11.42578125" style="1" customWidth="1"/>
    <col min="12042" max="12042" width="9.140625" style="1"/>
    <col min="12043" max="12043" width="11.28515625" style="1" customWidth="1"/>
    <col min="12044" max="12044" width="10.7109375" style="1" customWidth="1"/>
    <col min="12045" max="12045" width="10.85546875" style="1" customWidth="1"/>
    <col min="12046" max="12052" width="9.140625" style="1"/>
    <col min="12053" max="12053" width="11.85546875" style="1" customWidth="1"/>
    <col min="12054" max="12054" width="11.140625" style="1" customWidth="1"/>
    <col min="12055" max="12056" width="10.85546875" style="1" customWidth="1"/>
    <col min="12057" max="12058" width="11.42578125" style="1" customWidth="1"/>
    <col min="12059" max="12059" width="11.5703125" style="1" customWidth="1"/>
    <col min="12060" max="12060" width="10.5703125" style="1" customWidth="1"/>
    <col min="12061" max="12061" width="11.5703125" style="1" customWidth="1"/>
    <col min="12062" max="12062" width="11.140625" style="1" customWidth="1"/>
    <col min="12063" max="12287" width="9.140625" style="1"/>
    <col min="12288" max="12288" width="11.28515625" style="1" customWidth="1"/>
    <col min="12289" max="12289" width="11.140625" style="1" customWidth="1"/>
    <col min="12290" max="12290" width="9.140625" style="1"/>
    <col min="12291" max="12291" width="14" style="1" bestFit="1" customWidth="1"/>
    <col min="12292" max="12293" width="9.140625" style="1"/>
    <col min="12294" max="12294" width="11.5703125" style="1" customWidth="1"/>
    <col min="12295" max="12295" width="11.140625" style="1" customWidth="1"/>
    <col min="12296" max="12296" width="11.5703125" style="1" bestFit="1" customWidth="1"/>
    <col min="12297" max="12297" width="11.42578125" style="1" customWidth="1"/>
    <col min="12298" max="12298" width="9.140625" style="1"/>
    <col min="12299" max="12299" width="11.28515625" style="1" customWidth="1"/>
    <col min="12300" max="12300" width="10.7109375" style="1" customWidth="1"/>
    <col min="12301" max="12301" width="10.85546875" style="1" customWidth="1"/>
    <col min="12302" max="12308" width="9.140625" style="1"/>
    <col min="12309" max="12309" width="11.85546875" style="1" customWidth="1"/>
    <col min="12310" max="12310" width="11.140625" style="1" customWidth="1"/>
    <col min="12311" max="12312" width="10.85546875" style="1" customWidth="1"/>
    <col min="12313" max="12314" width="11.42578125" style="1" customWidth="1"/>
    <col min="12315" max="12315" width="11.5703125" style="1" customWidth="1"/>
    <col min="12316" max="12316" width="10.5703125" style="1" customWidth="1"/>
    <col min="12317" max="12317" width="11.5703125" style="1" customWidth="1"/>
    <col min="12318" max="12318" width="11.140625" style="1" customWidth="1"/>
    <col min="12319" max="12543" width="9.140625" style="1"/>
    <col min="12544" max="12544" width="11.28515625" style="1" customWidth="1"/>
    <col min="12545" max="12545" width="11.140625" style="1" customWidth="1"/>
    <col min="12546" max="12546" width="9.140625" style="1"/>
    <col min="12547" max="12547" width="14" style="1" bestFit="1" customWidth="1"/>
    <col min="12548" max="12549" width="9.140625" style="1"/>
    <col min="12550" max="12550" width="11.5703125" style="1" customWidth="1"/>
    <col min="12551" max="12551" width="11.140625" style="1" customWidth="1"/>
    <col min="12552" max="12552" width="11.5703125" style="1" bestFit="1" customWidth="1"/>
    <col min="12553" max="12553" width="11.42578125" style="1" customWidth="1"/>
    <col min="12554" max="12554" width="9.140625" style="1"/>
    <col min="12555" max="12555" width="11.28515625" style="1" customWidth="1"/>
    <col min="12556" max="12556" width="10.7109375" style="1" customWidth="1"/>
    <col min="12557" max="12557" width="10.85546875" style="1" customWidth="1"/>
    <col min="12558" max="12564" width="9.140625" style="1"/>
    <col min="12565" max="12565" width="11.85546875" style="1" customWidth="1"/>
    <col min="12566" max="12566" width="11.140625" style="1" customWidth="1"/>
    <col min="12567" max="12568" width="10.85546875" style="1" customWidth="1"/>
    <col min="12569" max="12570" width="11.42578125" style="1" customWidth="1"/>
    <col min="12571" max="12571" width="11.5703125" style="1" customWidth="1"/>
    <col min="12572" max="12572" width="10.5703125" style="1" customWidth="1"/>
    <col min="12573" max="12573" width="11.5703125" style="1" customWidth="1"/>
    <col min="12574" max="12574" width="11.140625" style="1" customWidth="1"/>
    <col min="12575" max="12799" width="9.140625" style="1"/>
    <col min="12800" max="12800" width="11.28515625" style="1" customWidth="1"/>
    <col min="12801" max="12801" width="11.140625" style="1" customWidth="1"/>
    <col min="12802" max="12802" width="9.140625" style="1"/>
    <col min="12803" max="12803" width="14" style="1" bestFit="1" customWidth="1"/>
    <col min="12804" max="12805" width="9.140625" style="1"/>
    <col min="12806" max="12806" width="11.5703125" style="1" customWidth="1"/>
    <col min="12807" max="12807" width="11.140625" style="1" customWidth="1"/>
    <col min="12808" max="12808" width="11.5703125" style="1" bestFit="1" customWidth="1"/>
    <col min="12809" max="12809" width="11.42578125" style="1" customWidth="1"/>
    <col min="12810" max="12810" width="9.140625" style="1"/>
    <col min="12811" max="12811" width="11.28515625" style="1" customWidth="1"/>
    <col min="12812" max="12812" width="10.7109375" style="1" customWidth="1"/>
    <col min="12813" max="12813" width="10.85546875" style="1" customWidth="1"/>
    <col min="12814" max="12820" width="9.140625" style="1"/>
    <col min="12821" max="12821" width="11.85546875" style="1" customWidth="1"/>
    <col min="12822" max="12822" width="11.140625" style="1" customWidth="1"/>
    <col min="12823" max="12824" width="10.85546875" style="1" customWidth="1"/>
    <col min="12825" max="12826" width="11.42578125" style="1" customWidth="1"/>
    <col min="12827" max="12827" width="11.5703125" style="1" customWidth="1"/>
    <col min="12828" max="12828" width="10.5703125" style="1" customWidth="1"/>
    <col min="12829" max="12829" width="11.5703125" style="1" customWidth="1"/>
    <col min="12830" max="12830" width="11.140625" style="1" customWidth="1"/>
    <col min="12831" max="13055" width="9.140625" style="1"/>
    <col min="13056" max="13056" width="11.28515625" style="1" customWidth="1"/>
    <col min="13057" max="13057" width="11.140625" style="1" customWidth="1"/>
    <col min="13058" max="13058" width="9.140625" style="1"/>
    <col min="13059" max="13059" width="14" style="1" bestFit="1" customWidth="1"/>
    <col min="13060" max="13061" width="9.140625" style="1"/>
    <col min="13062" max="13062" width="11.5703125" style="1" customWidth="1"/>
    <col min="13063" max="13063" width="11.140625" style="1" customWidth="1"/>
    <col min="13064" max="13064" width="11.5703125" style="1" bestFit="1" customWidth="1"/>
    <col min="13065" max="13065" width="11.42578125" style="1" customWidth="1"/>
    <col min="13066" max="13066" width="9.140625" style="1"/>
    <col min="13067" max="13067" width="11.28515625" style="1" customWidth="1"/>
    <col min="13068" max="13068" width="10.7109375" style="1" customWidth="1"/>
    <col min="13069" max="13069" width="10.85546875" style="1" customWidth="1"/>
    <col min="13070" max="13076" width="9.140625" style="1"/>
    <col min="13077" max="13077" width="11.85546875" style="1" customWidth="1"/>
    <col min="13078" max="13078" width="11.140625" style="1" customWidth="1"/>
    <col min="13079" max="13080" width="10.85546875" style="1" customWidth="1"/>
    <col min="13081" max="13082" width="11.42578125" style="1" customWidth="1"/>
    <col min="13083" max="13083" width="11.5703125" style="1" customWidth="1"/>
    <col min="13084" max="13084" width="10.5703125" style="1" customWidth="1"/>
    <col min="13085" max="13085" width="11.5703125" style="1" customWidth="1"/>
    <col min="13086" max="13086" width="11.140625" style="1" customWidth="1"/>
    <col min="13087" max="13311" width="9.140625" style="1"/>
    <col min="13312" max="13312" width="11.28515625" style="1" customWidth="1"/>
    <col min="13313" max="13313" width="11.140625" style="1" customWidth="1"/>
    <col min="13314" max="13314" width="9.140625" style="1"/>
    <col min="13315" max="13315" width="14" style="1" bestFit="1" customWidth="1"/>
    <col min="13316" max="13317" width="9.140625" style="1"/>
    <col min="13318" max="13318" width="11.5703125" style="1" customWidth="1"/>
    <col min="13319" max="13319" width="11.140625" style="1" customWidth="1"/>
    <col min="13320" max="13320" width="11.5703125" style="1" bestFit="1" customWidth="1"/>
    <col min="13321" max="13321" width="11.42578125" style="1" customWidth="1"/>
    <col min="13322" max="13322" width="9.140625" style="1"/>
    <col min="13323" max="13323" width="11.28515625" style="1" customWidth="1"/>
    <col min="13324" max="13324" width="10.7109375" style="1" customWidth="1"/>
    <col min="13325" max="13325" width="10.85546875" style="1" customWidth="1"/>
    <col min="13326" max="13332" width="9.140625" style="1"/>
    <col min="13333" max="13333" width="11.85546875" style="1" customWidth="1"/>
    <col min="13334" max="13334" width="11.140625" style="1" customWidth="1"/>
    <col min="13335" max="13336" width="10.85546875" style="1" customWidth="1"/>
    <col min="13337" max="13338" width="11.42578125" style="1" customWidth="1"/>
    <col min="13339" max="13339" width="11.5703125" style="1" customWidth="1"/>
    <col min="13340" max="13340" width="10.5703125" style="1" customWidth="1"/>
    <col min="13341" max="13341" width="11.5703125" style="1" customWidth="1"/>
    <col min="13342" max="13342" width="11.140625" style="1" customWidth="1"/>
    <col min="13343" max="13567" width="9.140625" style="1"/>
    <col min="13568" max="13568" width="11.28515625" style="1" customWidth="1"/>
    <col min="13569" max="13569" width="11.140625" style="1" customWidth="1"/>
    <col min="13570" max="13570" width="9.140625" style="1"/>
    <col min="13571" max="13571" width="14" style="1" bestFit="1" customWidth="1"/>
    <col min="13572" max="13573" width="9.140625" style="1"/>
    <col min="13574" max="13574" width="11.5703125" style="1" customWidth="1"/>
    <col min="13575" max="13575" width="11.140625" style="1" customWidth="1"/>
    <col min="13576" max="13576" width="11.5703125" style="1" bestFit="1" customWidth="1"/>
    <col min="13577" max="13577" width="11.42578125" style="1" customWidth="1"/>
    <col min="13578" max="13578" width="9.140625" style="1"/>
    <col min="13579" max="13579" width="11.28515625" style="1" customWidth="1"/>
    <col min="13580" max="13580" width="10.7109375" style="1" customWidth="1"/>
    <col min="13581" max="13581" width="10.85546875" style="1" customWidth="1"/>
    <col min="13582" max="13588" width="9.140625" style="1"/>
    <col min="13589" max="13589" width="11.85546875" style="1" customWidth="1"/>
    <col min="13590" max="13590" width="11.140625" style="1" customWidth="1"/>
    <col min="13591" max="13592" width="10.85546875" style="1" customWidth="1"/>
    <col min="13593" max="13594" width="11.42578125" style="1" customWidth="1"/>
    <col min="13595" max="13595" width="11.5703125" style="1" customWidth="1"/>
    <col min="13596" max="13596" width="10.5703125" style="1" customWidth="1"/>
    <col min="13597" max="13597" width="11.5703125" style="1" customWidth="1"/>
    <col min="13598" max="13598" width="11.140625" style="1" customWidth="1"/>
    <col min="13599" max="13823" width="9.140625" style="1"/>
    <col min="13824" max="13824" width="11.28515625" style="1" customWidth="1"/>
    <col min="13825" max="13825" width="11.140625" style="1" customWidth="1"/>
    <col min="13826" max="13826" width="9.140625" style="1"/>
    <col min="13827" max="13827" width="14" style="1" bestFit="1" customWidth="1"/>
    <col min="13828" max="13829" width="9.140625" style="1"/>
    <col min="13830" max="13830" width="11.5703125" style="1" customWidth="1"/>
    <col min="13831" max="13831" width="11.140625" style="1" customWidth="1"/>
    <col min="13832" max="13832" width="11.5703125" style="1" bestFit="1" customWidth="1"/>
    <col min="13833" max="13833" width="11.42578125" style="1" customWidth="1"/>
    <col min="13834" max="13834" width="9.140625" style="1"/>
    <col min="13835" max="13835" width="11.28515625" style="1" customWidth="1"/>
    <col min="13836" max="13836" width="10.7109375" style="1" customWidth="1"/>
    <col min="13837" max="13837" width="10.85546875" style="1" customWidth="1"/>
    <col min="13838" max="13844" width="9.140625" style="1"/>
    <col min="13845" max="13845" width="11.85546875" style="1" customWidth="1"/>
    <col min="13846" max="13846" width="11.140625" style="1" customWidth="1"/>
    <col min="13847" max="13848" width="10.85546875" style="1" customWidth="1"/>
    <col min="13849" max="13850" width="11.42578125" style="1" customWidth="1"/>
    <col min="13851" max="13851" width="11.5703125" style="1" customWidth="1"/>
    <col min="13852" max="13852" width="10.5703125" style="1" customWidth="1"/>
    <col min="13853" max="13853" width="11.5703125" style="1" customWidth="1"/>
    <col min="13854" max="13854" width="11.140625" style="1" customWidth="1"/>
    <col min="13855" max="14079" width="9.140625" style="1"/>
    <col min="14080" max="14080" width="11.28515625" style="1" customWidth="1"/>
    <col min="14081" max="14081" width="11.140625" style="1" customWidth="1"/>
    <col min="14082" max="14082" width="9.140625" style="1"/>
    <col min="14083" max="14083" width="14" style="1" bestFit="1" customWidth="1"/>
    <col min="14084" max="14085" width="9.140625" style="1"/>
    <col min="14086" max="14086" width="11.5703125" style="1" customWidth="1"/>
    <col min="14087" max="14087" width="11.140625" style="1" customWidth="1"/>
    <col min="14088" max="14088" width="11.5703125" style="1" bestFit="1" customWidth="1"/>
    <col min="14089" max="14089" width="11.42578125" style="1" customWidth="1"/>
    <col min="14090" max="14090" width="9.140625" style="1"/>
    <col min="14091" max="14091" width="11.28515625" style="1" customWidth="1"/>
    <col min="14092" max="14092" width="10.7109375" style="1" customWidth="1"/>
    <col min="14093" max="14093" width="10.85546875" style="1" customWidth="1"/>
    <col min="14094" max="14100" width="9.140625" style="1"/>
    <col min="14101" max="14101" width="11.85546875" style="1" customWidth="1"/>
    <col min="14102" max="14102" width="11.140625" style="1" customWidth="1"/>
    <col min="14103" max="14104" width="10.85546875" style="1" customWidth="1"/>
    <col min="14105" max="14106" width="11.42578125" style="1" customWidth="1"/>
    <col min="14107" max="14107" width="11.5703125" style="1" customWidth="1"/>
    <col min="14108" max="14108" width="10.5703125" style="1" customWidth="1"/>
    <col min="14109" max="14109" width="11.5703125" style="1" customWidth="1"/>
    <col min="14110" max="14110" width="11.140625" style="1" customWidth="1"/>
    <col min="14111" max="14335" width="9.140625" style="1"/>
    <col min="14336" max="14336" width="11.28515625" style="1" customWidth="1"/>
    <col min="14337" max="14337" width="11.140625" style="1" customWidth="1"/>
    <col min="14338" max="14338" width="9.140625" style="1"/>
    <col min="14339" max="14339" width="14" style="1" bestFit="1" customWidth="1"/>
    <col min="14340" max="14341" width="9.140625" style="1"/>
    <col min="14342" max="14342" width="11.5703125" style="1" customWidth="1"/>
    <col min="14343" max="14343" width="11.140625" style="1" customWidth="1"/>
    <col min="14344" max="14344" width="11.5703125" style="1" bestFit="1" customWidth="1"/>
    <col min="14345" max="14345" width="11.42578125" style="1" customWidth="1"/>
    <col min="14346" max="14346" width="9.140625" style="1"/>
    <col min="14347" max="14347" width="11.28515625" style="1" customWidth="1"/>
    <col min="14348" max="14348" width="10.7109375" style="1" customWidth="1"/>
    <col min="14349" max="14349" width="10.85546875" style="1" customWidth="1"/>
    <col min="14350" max="14356" width="9.140625" style="1"/>
    <col min="14357" max="14357" width="11.85546875" style="1" customWidth="1"/>
    <col min="14358" max="14358" width="11.140625" style="1" customWidth="1"/>
    <col min="14359" max="14360" width="10.85546875" style="1" customWidth="1"/>
    <col min="14361" max="14362" width="11.42578125" style="1" customWidth="1"/>
    <col min="14363" max="14363" width="11.5703125" style="1" customWidth="1"/>
    <col min="14364" max="14364" width="10.5703125" style="1" customWidth="1"/>
    <col min="14365" max="14365" width="11.5703125" style="1" customWidth="1"/>
    <col min="14366" max="14366" width="11.140625" style="1" customWidth="1"/>
    <col min="14367" max="14591" width="9.140625" style="1"/>
    <col min="14592" max="14592" width="11.28515625" style="1" customWidth="1"/>
    <col min="14593" max="14593" width="11.140625" style="1" customWidth="1"/>
    <col min="14594" max="14594" width="9.140625" style="1"/>
    <col min="14595" max="14595" width="14" style="1" bestFit="1" customWidth="1"/>
    <col min="14596" max="14597" width="9.140625" style="1"/>
    <col min="14598" max="14598" width="11.5703125" style="1" customWidth="1"/>
    <col min="14599" max="14599" width="11.140625" style="1" customWidth="1"/>
    <col min="14600" max="14600" width="11.5703125" style="1" bestFit="1" customWidth="1"/>
    <col min="14601" max="14601" width="11.42578125" style="1" customWidth="1"/>
    <col min="14602" max="14602" width="9.140625" style="1"/>
    <col min="14603" max="14603" width="11.28515625" style="1" customWidth="1"/>
    <col min="14604" max="14604" width="10.7109375" style="1" customWidth="1"/>
    <col min="14605" max="14605" width="10.85546875" style="1" customWidth="1"/>
    <col min="14606" max="14612" width="9.140625" style="1"/>
    <col min="14613" max="14613" width="11.85546875" style="1" customWidth="1"/>
    <col min="14614" max="14614" width="11.140625" style="1" customWidth="1"/>
    <col min="14615" max="14616" width="10.85546875" style="1" customWidth="1"/>
    <col min="14617" max="14618" width="11.42578125" style="1" customWidth="1"/>
    <col min="14619" max="14619" width="11.5703125" style="1" customWidth="1"/>
    <col min="14620" max="14620" width="10.5703125" style="1" customWidth="1"/>
    <col min="14621" max="14621" width="11.5703125" style="1" customWidth="1"/>
    <col min="14622" max="14622" width="11.140625" style="1" customWidth="1"/>
    <col min="14623" max="14847" width="9.140625" style="1"/>
    <col min="14848" max="14848" width="11.28515625" style="1" customWidth="1"/>
    <col min="14849" max="14849" width="11.140625" style="1" customWidth="1"/>
    <col min="14850" max="14850" width="9.140625" style="1"/>
    <col min="14851" max="14851" width="14" style="1" bestFit="1" customWidth="1"/>
    <col min="14852" max="14853" width="9.140625" style="1"/>
    <col min="14854" max="14854" width="11.5703125" style="1" customWidth="1"/>
    <col min="14855" max="14855" width="11.140625" style="1" customWidth="1"/>
    <col min="14856" max="14856" width="11.5703125" style="1" bestFit="1" customWidth="1"/>
    <col min="14857" max="14857" width="11.42578125" style="1" customWidth="1"/>
    <col min="14858" max="14858" width="9.140625" style="1"/>
    <col min="14859" max="14859" width="11.28515625" style="1" customWidth="1"/>
    <col min="14860" max="14860" width="10.7109375" style="1" customWidth="1"/>
    <col min="14861" max="14861" width="10.85546875" style="1" customWidth="1"/>
    <col min="14862" max="14868" width="9.140625" style="1"/>
    <col min="14869" max="14869" width="11.85546875" style="1" customWidth="1"/>
    <col min="14870" max="14870" width="11.140625" style="1" customWidth="1"/>
    <col min="14871" max="14872" width="10.85546875" style="1" customWidth="1"/>
    <col min="14873" max="14874" width="11.42578125" style="1" customWidth="1"/>
    <col min="14875" max="14875" width="11.5703125" style="1" customWidth="1"/>
    <col min="14876" max="14876" width="10.5703125" style="1" customWidth="1"/>
    <col min="14877" max="14877" width="11.5703125" style="1" customWidth="1"/>
    <col min="14878" max="14878" width="11.140625" style="1" customWidth="1"/>
    <col min="14879" max="15103" width="9.140625" style="1"/>
    <col min="15104" max="15104" width="11.28515625" style="1" customWidth="1"/>
    <col min="15105" max="15105" width="11.140625" style="1" customWidth="1"/>
    <col min="15106" max="15106" width="9.140625" style="1"/>
    <col min="15107" max="15107" width="14" style="1" bestFit="1" customWidth="1"/>
    <col min="15108" max="15109" width="9.140625" style="1"/>
    <col min="15110" max="15110" width="11.5703125" style="1" customWidth="1"/>
    <col min="15111" max="15111" width="11.140625" style="1" customWidth="1"/>
    <col min="15112" max="15112" width="11.5703125" style="1" bestFit="1" customWidth="1"/>
    <col min="15113" max="15113" width="11.42578125" style="1" customWidth="1"/>
    <col min="15114" max="15114" width="9.140625" style="1"/>
    <col min="15115" max="15115" width="11.28515625" style="1" customWidth="1"/>
    <col min="15116" max="15116" width="10.7109375" style="1" customWidth="1"/>
    <col min="15117" max="15117" width="10.85546875" style="1" customWidth="1"/>
    <col min="15118" max="15124" width="9.140625" style="1"/>
    <col min="15125" max="15125" width="11.85546875" style="1" customWidth="1"/>
    <col min="15126" max="15126" width="11.140625" style="1" customWidth="1"/>
    <col min="15127" max="15128" width="10.85546875" style="1" customWidth="1"/>
    <col min="15129" max="15130" width="11.42578125" style="1" customWidth="1"/>
    <col min="15131" max="15131" width="11.5703125" style="1" customWidth="1"/>
    <col min="15132" max="15132" width="10.5703125" style="1" customWidth="1"/>
    <col min="15133" max="15133" width="11.5703125" style="1" customWidth="1"/>
    <col min="15134" max="15134" width="11.140625" style="1" customWidth="1"/>
    <col min="15135" max="15359" width="9.140625" style="1"/>
    <col min="15360" max="15360" width="11.28515625" style="1" customWidth="1"/>
    <col min="15361" max="15361" width="11.140625" style="1" customWidth="1"/>
    <col min="15362" max="15362" width="9.140625" style="1"/>
    <col min="15363" max="15363" width="14" style="1" bestFit="1" customWidth="1"/>
    <col min="15364" max="15365" width="9.140625" style="1"/>
    <col min="15366" max="15366" width="11.5703125" style="1" customWidth="1"/>
    <col min="15367" max="15367" width="11.140625" style="1" customWidth="1"/>
    <col min="15368" max="15368" width="11.5703125" style="1" bestFit="1" customWidth="1"/>
    <col min="15369" max="15369" width="11.42578125" style="1" customWidth="1"/>
    <col min="15370" max="15370" width="9.140625" style="1"/>
    <col min="15371" max="15371" width="11.28515625" style="1" customWidth="1"/>
    <col min="15372" max="15372" width="10.7109375" style="1" customWidth="1"/>
    <col min="15373" max="15373" width="10.85546875" style="1" customWidth="1"/>
    <col min="15374" max="15380" width="9.140625" style="1"/>
    <col min="15381" max="15381" width="11.85546875" style="1" customWidth="1"/>
    <col min="15382" max="15382" width="11.140625" style="1" customWidth="1"/>
    <col min="15383" max="15384" width="10.85546875" style="1" customWidth="1"/>
    <col min="15385" max="15386" width="11.42578125" style="1" customWidth="1"/>
    <col min="15387" max="15387" width="11.5703125" style="1" customWidth="1"/>
    <col min="15388" max="15388" width="10.5703125" style="1" customWidth="1"/>
    <col min="15389" max="15389" width="11.5703125" style="1" customWidth="1"/>
    <col min="15390" max="15390" width="11.140625" style="1" customWidth="1"/>
    <col min="15391" max="15615" width="9.140625" style="1"/>
    <col min="15616" max="15616" width="11.28515625" style="1" customWidth="1"/>
    <col min="15617" max="15617" width="11.140625" style="1" customWidth="1"/>
    <col min="15618" max="15618" width="9.140625" style="1"/>
    <col min="15619" max="15619" width="14" style="1" bestFit="1" customWidth="1"/>
    <col min="15620" max="15621" width="9.140625" style="1"/>
    <col min="15622" max="15622" width="11.5703125" style="1" customWidth="1"/>
    <col min="15623" max="15623" width="11.140625" style="1" customWidth="1"/>
    <col min="15624" max="15624" width="11.5703125" style="1" bestFit="1" customWidth="1"/>
    <col min="15625" max="15625" width="11.42578125" style="1" customWidth="1"/>
    <col min="15626" max="15626" width="9.140625" style="1"/>
    <col min="15627" max="15627" width="11.28515625" style="1" customWidth="1"/>
    <col min="15628" max="15628" width="10.7109375" style="1" customWidth="1"/>
    <col min="15629" max="15629" width="10.85546875" style="1" customWidth="1"/>
    <col min="15630" max="15636" width="9.140625" style="1"/>
    <col min="15637" max="15637" width="11.85546875" style="1" customWidth="1"/>
    <col min="15638" max="15638" width="11.140625" style="1" customWidth="1"/>
    <col min="15639" max="15640" width="10.85546875" style="1" customWidth="1"/>
    <col min="15641" max="15642" width="11.42578125" style="1" customWidth="1"/>
    <col min="15643" max="15643" width="11.5703125" style="1" customWidth="1"/>
    <col min="15644" max="15644" width="10.5703125" style="1" customWidth="1"/>
    <col min="15645" max="15645" width="11.5703125" style="1" customWidth="1"/>
    <col min="15646" max="15646" width="11.140625" style="1" customWidth="1"/>
    <col min="15647" max="15871" width="9.140625" style="1"/>
    <col min="15872" max="15872" width="11.28515625" style="1" customWidth="1"/>
    <col min="15873" max="15873" width="11.140625" style="1" customWidth="1"/>
    <col min="15874" max="15874" width="9.140625" style="1"/>
    <col min="15875" max="15875" width="14" style="1" bestFit="1" customWidth="1"/>
    <col min="15876" max="15877" width="9.140625" style="1"/>
    <col min="15878" max="15878" width="11.5703125" style="1" customWidth="1"/>
    <col min="15879" max="15879" width="11.140625" style="1" customWidth="1"/>
    <col min="15880" max="15880" width="11.5703125" style="1" bestFit="1" customWidth="1"/>
    <col min="15881" max="15881" width="11.42578125" style="1" customWidth="1"/>
    <col min="15882" max="15882" width="9.140625" style="1"/>
    <col min="15883" max="15883" width="11.28515625" style="1" customWidth="1"/>
    <col min="15884" max="15884" width="10.7109375" style="1" customWidth="1"/>
    <col min="15885" max="15885" width="10.85546875" style="1" customWidth="1"/>
    <col min="15886" max="15892" width="9.140625" style="1"/>
    <col min="15893" max="15893" width="11.85546875" style="1" customWidth="1"/>
    <col min="15894" max="15894" width="11.140625" style="1" customWidth="1"/>
    <col min="15895" max="15896" width="10.85546875" style="1" customWidth="1"/>
    <col min="15897" max="15898" width="11.42578125" style="1" customWidth="1"/>
    <col min="15899" max="15899" width="11.5703125" style="1" customWidth="1"/>
    <col min="15900" max="15900" width="10.5703125" style="1" customWidth="1"/>
    <col min="15901" max="15901" width="11.5703125" style="1" customWidth="1"/>
    <col min="15902" max="15902" width="11.140625" style="1" customWidth="1"/>
    <col min="15903" max="16127" width="9.140625" style="1"/>
    <col min="16128" max="16128" width="11.28515625" style="1" customWidth="1"/>
    <col min="16129" max="16129" width="11.140625" style="1" customWidth="1"/>
    <col min="16130" max="16130" width="9.140625" style="1"/>
    <col min="16131" max="16131" width="14" style="1" bestFit="1" customWidth="1"/>
    <col min="16132" max="16133" width="9.140625" style="1"/>
    <col min="16134" max="16134" width="11.5703125" style="1" customWidth="1"/>
    <col min="16135" max="16135" width="11.140625" style="1" customWidth="1"/>
    <col min="16136" max="16136" width="11.5703125" style="1" bestFit="1" customWidth="1"/>
    <col min="16137" max="16137" width="11.42578125" style="1" customWidth="1"/>
    <col min="16138" max="16138" width="9.140625" style="1"/>
    <col min="16139" max="16139" width="11.28515625" style="1" customWidth="1"/>
    <col min="16140" max="16140" width="10.7109375" style="1" customWidth="1"/>
    <col min="16141" max="16141" width="10.85546875" style="1" customWidth="1"/>
    <col min="16142" max="16148" width="9.140625" style="1"/>
    <col min="16149" max="16149" width="11.85546875" style="1" customWidth="1"/>
    <col min="16150" max="16150" width="11.140625" style="1" customWidth="1"/>
    <col min="16151" max="16152" width="10.85546875" style="1" customWidth="1"/>
    <col min="16153" max="16154" width="11.42578125" style="1" customWidth="1"/>
    <col min="16155" max="16155" width="11.5703125" style="1" customWidth="1"/>
    <col min="16156" max="16156" width="10.5703125" style="1" customWidth="1"/>
    <col min="16157" max="16157" width="11.5703125" style="1" customWidth="1"/>
    <col min="16158" max="16158" width="11.140625" style="1" customWidth="1"/>
    <col min="16159" max="16384" width="9.140625" style="1"/>
  </cols>
  <sheetData>
    <row r="1" spans="1:32" s="13" customFormat="1" ht="24.75" customHeight="1" x14ac:dyDescent="0.2">
      <c r="A1" s="15" t="s">
        <v>216</v>
      </c>
      <c r="B1" s="16" t="s">
        <v>0</v>
      </c>
      <c r="C1" s="4" t="s">
        <v>0</v>
      </c>
      <c r="D1" s="4" t="s">
        <v>217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218</v>
      </c>
      <c r="M1" s="4" t="s">
        <v>0</v>
      </c>
      <c r="N1" s="4" t="s">
        <v>1</v>
      </c>
      <c r="O1" s="4" t="s">
        <v>1</v>
      </c>
      <c r="P1" s="4" t="s">
        <v>0</v>
      </c>
      <c r="Q1" s="4" t="s">
        <v>0</v>
      </c>
      <c r="R1" s="4" t="s">
        <v>1</v>
      </c>
      <c r="S1" s="4" t="s">
        <v>0</v>
      </c>
      <c r="T1" s="4" t="s">
        <v>1</v>
      </c>
      <c r="U1" s="4" t="s">
        <v>0</v>
      </c>
      <c r="V1" s="4" t="s">
        <v>0</v>
      </c>
      <c r="W1" s="4" t="s">
        <v>0</v>
      </c>
      <c r="X1" s="5" t="s">
        <v>0</v>
      </c>
      <c r="Y1" s="4" t="s">
        <v>0</v>
      </c>
      <c r="Z1" s="5" t="s">
        <v>0</v>
      </c>
      <c r="AA1" s="4" t="s">
        <v>0</v>
      </c>
      <c r="AB1" s="5" t="s">
        <v>0</v>
      </c>
      <c r="AC1" s="4" t="s">
        <v>0</v>
      </c>
      <c r="AD1" s="5" t="s">
        <v>0</v>
      </c>
      <c r="AE1" s="4" t="s">
        <v>0</v>
      </c>
      <c r="AF1" s="5" t="s">
        <v>0</v>
      </c>
    </row>
    <row r="2" spans="1:32" s="25" customFormat="1" ht="76.5" x14ac:dyDescent="0.2">
      <c r="A2" s="25" t="s">
        <v>219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19</v>
      </c>
      <c r="T2" s="25" t="s">
        <v>20</v>
      </c>
      <c r="U2" s="25" t="s">
        <v>21</v>
      </c>
      <c r="V2" s="25" t="s">
        <v>22</v>
      </c>
      <c r="W2" s="25" t="s">
        <v>23</v>
      </c>
      <c r="X2" s="26" t="s">
        <v>24</v>
      </c>
      <c r="Y2" s="25" t="s">
        <v>25</v>
      </c>
      <c r="Z2" s="26" t="s">
        <v>26</v>
      </c>
      <c r="AA2" s="25" t="s">
        <v>27</v>
      </c>
      <c r="AB2" s="26" t="s">
        <v>28</v>
      </c>
      <c r="AC2" s="25" t="s">
        <v>29</v>
      </c>
      <c r="AD2" s="26" t="s">
        <v>30</v>
      </c>
      <c r="AE2" s="25" t="s">
        <v>31</v>
      </c>
      <c r="AF2" s="26" t="s">
        <v>32</v>
      </c>
    </row>
    <row r="3" spans="1:32" s="11" customFormat="1" x14ac:dyDescent="0.2">
      <c r="A3" s="17">
        <v>3003.01</v>
      </c>
      <c r="B3" s="18">
        <v>6140</v>
      </c>
      <c r="C3" s="18">
        <v>2185</v>
      </c>
      <c r="D3" s="6">
        <f>B3/2.38</f>
        <v>2579.8319327731092</v>
      </c>
      <c r="E3" s="7">
        <v>2.3E-2</v>
      </c>
      <c r="F3" s="19">
        <v>105817</v>
      </c>
      <c r="G3" s="20" t="s">
        <v>33</v>
      </c>
      <c r="H3" s="7">
        <f t="shared" ref="H3:H42" si="0">G3/B3</f>
        <v>0.2993485342019544</v>
      </c>
      <c r="I3" s="20" t="s">
        <v>34</v>
      </c>
      <c r="J3" s="20" t="s">
        <v>35</v>
      </c>
      <c r="K3" s="8">
        <v>2139</v>
      </c>
      <c r="L3" s="9">
        <v>0.35499999999999998</v>
      </c>
      <c r="M3" s="21">
        <v>2.89</v>
      </c>
      <c r="N3" s="20" t="s">
        <v>36</v>
      </c>
      <c r="O3" s="20" t="s">
        <v>37</v>
      </c>
      <c r="P3" s="18">
        <v>2124</v>
      </c>
      <c r="Q3" s="18">
        <v>1782</v>
      </c>
      <c r="R3" s="10">
        <f>Q3/P3</f>
        <v>0.83898305084745761</v>
      </c>
      <c r="S3" s="18">
        <v>342</v>
      </c>
      <c r="T3" s="10">
        <f>S3/P3</f>
        <v>0.16101694915254236</v>
      </c>
      <c r="U3" s="18">
        <v>4141</v>
      </c>
      <c r="V3" s="22">
        <v>0.67442996742671013</v>
      </c>
      <c r="W3" s="8">
        <v>35</v>
      </c>
      <c r="X3" s="10">
        <v>5.7003257328990227E-3</v>
      </c>
      <c r="Y3" s="8">
        <v>16</v>
      </c>
      <c r="Z3" s="10">
        <v>2.6058631921824105E-3</v>
      </c>
      <c r="AA3" s="8">
        <v>1617</v>
      </c>
      <c r="AB3" s="10">
        <v>0.26335504885993483</v>
      </c>
      <c r="AC3" s="8">
        <v>2</v>
      </c>
      <c r="AD3" s="10">
        <v>3.2573289902280132E-4</v>
      </c>
      <c r="AE3" s="8">
        <v>539</v>
      </c>
      <c r="AF3" s="10">
        <v>8.7785016286644951E-2</v>
      </c>
    </row>
    <row r="4" spans="1:32" s="11" customFormat="1" x14ac:dyDescent="0.2">
      <c r="A4" s="17">
        <v>3004</v>
      </c>
      <c r="B4" s="18">
        <v>5740</v>
      </c>
      <c r="C4" s="18">
        <v>2118</v>
      </c>
      <c r="D4" s="6">
        <f>B4/0.78</f>
        <v>7358.9743589743584</v>
      </c>
      <c r="E4" s="7">
        <v>0.03</v>
      </c>
      <c r="F4" s="19">
        <v>87684</v>
      </c>
      <c r="G4" s="20" t="s">
        <v>38</v>
      </c>
      <c r="H4" s="7">
        <f t="shared" si="0"/>
        <v>0.29982578397212545</v>
      </c>
      <c r="I4" s="20" t="s">
        <v>39</v>
      </c>
      <c r="J4" s="20" t="s">
        <v>40</v>
      </c>
      <c r="K4" s="8">
        <v>2367</v>
      </c>
      <c r="L4" s="9">
        <v>0.45</v>
      </c>
      <c r="M4" s="21">
        <v>2.82</v>
      </c>
      <c r="N4" s="20" t="s">
        <v>41</v>
      </c>
      <c r="O4" s="20" t="s">
        <v>42</v>
      </c>
      <c r="P4" s="18">
        <v>2003</v>
      </c>
      <c r="Q4" s="18">
        <v>1391</v>
      </c>
      <c r="R4" s="10">
        <f t="shared" ref="R4:R42" si="1">Q4/P4</f>
        <v>0.69445831253120316</v>
      </c>
      <c r="S4" s="18">
        <v>642</v>
      </c>
      <c r="T4" s="10">
        <f t="shared" ref="T4:T42" si="2">S4/P4</f>
        <v>0.3205192211682476</v>
      </c>
      <c r="U4" s="8">
        <v>3920</v>
      </c>
      <c r="V4" s="10">
        <v>0.68292682926829273</v>
      </c>
      <c r="W4" s="8">
        <v>42</v>
      </c>
      <c r="X4" s="10">
        <v>7.3170731707317077E-3</v>
      </c>
      <c r="Y4" s="8">
        <v>20</v>
      </c>
      <c r="Z4" s="10">
        <v>3.4843205574912892E-3</v>
      </c>
      <c r="AA4" s="8">
        <v>1211</v>
      </c>
      <c r="AB4" s="10">
        <v>0.21097560975609755</v>
      </c>
      <c r="AC4" s="8">
        <v>5</v>
      </c>
      <c r="AD4" s="10">
        <v>8.710801393728223E-4</v>
      </c>
      <c r="AE4" s="8">
        <v>948</v>
      </c>
      <c r="AF4" s="10">
        <v>0.1651567944250871</v>
      </c>
    </row>
    <row r="5" spans="1:32" s="11" customFormat="1" x14ac:dyDescent="0.2">
      <c r="A5" s="17">
        <v>3006</v>
      </c>
      <c r="B5" s="18">
        <v>8053</v>
      </c>
      <c r="C5" s="18">
        <v>3303</v>
      </c>
      <c r="D5" s="6">
        <f>B5/0.85</f>
        <v>9474.1176470588234</v>
      </c>
      <c r="E5" s="7">
        <v>0.113</v>
      </c>
      <c r="F5" s="19">
        <v>67816</v>
      </c>
      <c r="G5" s="20" t="s">
        <v>43</v>
      </c>
      <c r="H5" s="7">
        <f t="shared" si="0"/>
        <v>0.35663727803303119</v>
      </c>
      <c r="I5" s="20" t="s">
        <v>44</v>
      </c>
      <c r="J5" s="20" t="s">
        <v>45</v>
      </c>
      <c r="K5" s="8">
        <v>3555</v>
      </c>
      <c r="L5" s="9">
        <v>0.44900000000000001</v>
      </c>
      <c r="M5" s="21">
        <v>2.5</v>
      </c>
      <c r="N5" s="20" t="s">
        <v>46</v>
      </c>
      <c r="O5" s="20" t="s">
        <v>47</v>
      </c>
      <c r="P5" s="18">
        <v>3132</v>
      </c>
      <c r="Q5" s="18">
        <v>1546</v>
      </c>
      <c r="R5" s="10">
        <f t="shared" si="1"/>
        <v>0.49361430395913153</v>
      </c>
      <c r="S5" s="18">
        <v>1586</v>
      </c>
      <c r="T5" s="10">
        <f t="shared" si="2"/>
        <v>0.50638569604086847</v>
      </c>
      <c r="U5" s="8">
        <v>5408</v>
      </c>
      <c r="V5" s="10">
        <v>0.67155097479200299</v>
      </c>
      <c r="W5" s="8">
        <v>65</v>
      </c>
      <c r="X5" s="10">
        <v>8.0715261393269587E-3</v>
      </c>
      <c r="Y5" s="8">
        <v>26</v>
      </c>
      <c r="Z5" s="10">
        <v>3.2286104557307837E-3</v>
      </c>
      <c r="AA5" s="8">
        <v>1958</v>
      </c>
      <c r="AB5" s="10">
        <v>0.24313920278157208</v>
      </c>
      <c r="AC5" s="8">
        <v>8</v>
      </c>
      <c r="AD5" s="10">
        <v>9.9341860176331803E-4</v>
      </c>
      <c r="AE5" s="8">
        <v>945</v>
      </c>
      <c r="AF5" s="10">
        <v>0.11734757233329195</v>
      </c>
    </row>
    <row r="6" spans="1:32" s="11" customFormat="1" x14ac:dyDescent="0.2">
      <c r="A6" s="17">
        <v>3007.01</v>
      </c>
      <c r="B6" s="18">
        <v>6144</v>
      </c>
      <c r="C6" s="18">
        <v>2253</v>
      </c>
      <c r="D6" s="6">
        <f>B6/5.16</f>
        <v>1190.6976744186047</v>
      </c>
      <c r="E6" s="7">
        <v>8.9999999999999993E-3</v>
      </c>
      <c r="F6" s="19">
        <v>123311</v>
      </c>
      <c r="G6" s="20" t="s">
        <v>48</v>
      </c>
      <c r="H6" s="7">
        <f t="shared" si="0"/>
        <v>0.263671875</v>
      </c>
      <c r="I6" s="20" t="s">
        <v>49</v>
      </c>
      <c r="J6" s="20" t="s">
        <v>50</v>
      </c>
      <c r="K6" s="8">
        <v>2436</v>
      </c>
      <c r="L6" s="9">
        <v>0.44700000000000001</v>
      </c>
      <c r="M6" s="21">
        <v>2.81</v>
      </c>
      <c r="N6" s="20" t="s">
        <v>51</v>
      </c>
      <c r="O6" s="20" t="s">
        <v>52</v>
      </c>
      <c r="P6" s="18">
        <v>2186</v>
      </c>
      <c r="Q6" s="18">
        <v>1866</v>
      </c>
      <c r="R6" s="10">
        <f t="shared" si="1"/>
        <v>0.8536139066788655</v>
      </c>
      <c r="S6" s="18">
        <v>320</v>
      </c>
      <c r="T6" s="10">
        <f t="shared" si="2"/>
        <v>0.1463860933211345</v>
      </c>
      <c r="U6" s="8">
        <v>5150</v>
      </c>
      <c r="V6" s="10">
        <v>0.83821614583333337</v>
      </c>
      <c r="W6" s="8">
        <v>36</v>
      </c>
      <c r="X6" s="10">
        <v>5.859375E-3</v>
      </c>
      <c r="Y6" s="8">
        <v>7</v>
      </c>
      <c r="Z6" s="10">
        <v>1.1393229166666667E-3</v>
      </c>
      <c r="AA6" s="8">
        <v>641</v>
      </c>
      <c r="AB6" s="10">
        <v>0.10432942708333333</v>
      </c>
      <c r="AC6" s="8">
        <v>1</v>
      </c>
      <c r="AD6" s="10">
        <v>1.6276041666666666E-4</v>
      </c>
      <c r="AE6" s="8">
        <v>580</v>
      </c>
      <c r="AF6" s="10">
        <v>9.4401041666666671E-2</v>
      </c>
    </row>
    <row r="7" spans="1:32" s="11" customFormat="1" x14ac:dyDescent="0.2">
      <c r="A7" s="17">
        <v>3007.02</v>
      </c>
      <c r="B7" s="18">
        <v>5604</v>
      </c>
      <c r="C7" s="18">
        <v>2139</v>
      </c>
      <c r="D7" s="6">
        <f>B7/4.42</f>
        <v>1267.8733031674208</v>
      </c>
      <c r="E7" s="7">
        <v>3.5000000000000003E-2</v>
      </c>
      <c r="F7" s="19">
        <v>153214</v>
      </c>
      <c r="G7" s="20" t="s">
        <v>53</v>
      </c>
      <c r="H7" s="7">
        <f t="shared" si="0"/>
        <v>0.46823697359029265</v>
      </c>
      <c r="I7" s="20" t="s">
        <v>54</v>
      </c>
      <c r="J7" s="20" t="s">
        <v>55</v>
      </c>
      <c r="K7" s="8">
        <v>3294</v>
      </c>
      <c r="L7" s="9">
        <v>0.58399999999999996</v>
      </c>
      <c r="M7" s="21">
        <v>2.71</v>
      </c>
      <c r="N7" s="20" t="s">
        <v>56</v>
      </c>
      <c r="O7" s="20" t="s">
        <v>57</v>
      </c>
      <c r="P7" s="18">
        <v>2066</v>
      </c>
      <c r="Q7" s="18">
        <v>1857</v>
      </c>
      <c r="R7" s="10">
        <f t="shared" si="1"/>
        <v>0.89883833494675702</v>
      </c>
      <c r="S7" s="18">
        <v>209</v>
      </c>
      <c r="T7" s="10">
        <f t="shared" si="2"/>
        <v>0.10116166505324298</v>
      </c>
      <c r="U7" s="8">
        <v>4737</v>
      </c>
      <c r="V7" s="10">
        <v>0.84528907922912211</v>
      </c>
      <c r="W7" s="8">
        <v>39</v>
      </c>
      <c r="X7" s="10">
        <v>6.9593147751605992E-3</v>
      </c>
      <c r="Y7" s="8">
        <v>6</v>
      </c>
      <c r="Z7" s="10">
        <v>1.0706638115631692E-3</v>
      </c>
      <c r="AA7" s="8">
        <v>598</v>
      </c>
      <c r="AB7" s="10">
        <v>0.10670949321912919</v>
      </c>
      <c r="AC7" s="8">
        <v>2</v>
      </c>
      <c r="AD7" s="10">
        <v>3.5688793718772306E-4</v>
      </c>
      <c r="AE7" s="8">
        <v>362</v>
      </c>
      <c r="AF7" s="10">
        <v>6.459671663097788E-2</v>
      </c>
    </row>
    <row r="8" spans="1:32" s="11" customFormat="1" x14ac:dyDescent="0.2">
      <c r="A8" s="17">
        <v>3008</v>
      </c>
      <c r="B8" s="18">
        <v>6947</v>
      </c>
      <c r="C8" s="18">
        <v>2899</v>
      </c>
      <c r="D8" s="6">
        <f>B8/2.37</f>
        <v>2931.2236286919829</v>
      </c>
      <c r="E8" s="7">
        <v>9.4E-2</v>
      </c>
      <c r="F8" s="19">
        <v>76181</v>
      </c>
      <c r="G8" s="20" t="s">
        <v>58</v>
      </c>
      <c r="H8" s="7">
        <f t="shared" si="0"/>
        <v>0.37584568878652658</v>
      </c>
      <c r="I8" s="20" t="s">
        <v>59</v>
      </c>
      <c r="J8" s="20" t="s">
        <v>60</v>
      </c>
      <c r="K8" s="8">
        <v>3094</v>
      </c>
      <c r="L8" s="9">
        <v>0.505</v>
      </c>
      <c r="M8" s="21">
        <v>2.48</v>
      </c>
      <c r="N8" s="20" t="s">
        <v>61</v>
      </c>
      <c r="O8" s="20" t="s">
        <v>62</v>
      </c>
      <c r="P8" s="18">
        <v>2763</v>
      </c>
      <c r="Q8" s="18">
        <v>1526</v>
      </c>
      <c r="R8" s="10">
        <f t="shared" si="1"/>
        <v>0.55229822656532757</v>
      </c>
      <c r="S8" s="18">
        <v>1237</v>
      </c>
      <c r="T8" s="10">
        <f t="shared" si="2"/>
        <v>0.44770177343467243</v>
      </c>
      <c r="U8" s="8">
        <v>5235</v>
      </c>
      <c r="V8" s="10">
        <v>0.75356268893047362</v>
      </c>
      <c r="W8" s="8">
        <v>82</v>
      </c>
      <c r="X8" s="10">
        <v>1.1803656254498345E-2</v>
      </c>
      <c r="Y8" s="8">
        <v>12</v>
      </c>
      <c r="Z8" s="10">
        <v>1.727364329926587E-3</v>
      </c>
      <c r="AA8" s="8">
        <v>1113</v>
      </c>
      <c r="AB8" s="10">
        <v>0.16021304160069094</v>
      </c>
      <c r="AC8" s="8">
        <v>4</v>
      </c>
      <c r="AD8" s="10">
        <v>5.7578810997552905E-4</v>
      </c>
      <c r="AE8" s="8">
        <v>853</v>
      </c>
      <c r="AF8" s="10">
        <v>0.12278681445228155</v>
      </c>
    </row>
    <row r="9" spans="1:32" s="11" customFormat="1" x14ac:dyDescent="0.2">
      <c r="A9" s="17">
        <v>3009.01</v>
      </c>
      <c r="B9" s="23">
        <v>6463</v>
      </c>
      <c r="C9" s="23">
        <v>2356</v>
      </c>
      <c r="D9" s="6">
        <f>B9/2.368</f>
        <v>2729.3074324324325</v>
      </c>
      <c r="E9" s="7">
        <v>3.9E-2</v>
      </c>
      <c r="F9" s="19">
        <v>100875</v>
      </c>
      <c r="G9" s="20" t="s">
        <v>63</v>
      </c>
      <c r="H9" s="7">
        <f t="shared" si="0"/>
        <v>0.47857032337923566</v>
      </c>
      <c r="I9" s="20" t="s">
        <v>64</v>
      </c>
      <c r="J9" s="20" t="s">
        <v>65</v>
      </c>
      <c r="K9" s="8">
        <v>3722</v>
      </c>
      <c r="L9" s="9">
        <v>0.54500000000000004</v>
      </c>
      <c r="M9" s="21">
        <v>2.81</v>
      </c>
      <c r="N9" s="20" t="s">
        <v>66</v>
      </c>
      <c r="O9" s="20" t="s">
        <v>67</v>
      </c>
      <c r="P9" s="23">
        <v>2300</v>
      </c>
      <c r="Q9" s="23">
        <v>2057</v>
      </c>
      <c r="R9" s="10">
        <f t="shared" si="1"/>
        <v>0.89434782608695651</v>
      </c>
      <c r="S9" s="23">
        <v>243</v>
      </c>
      <c r="T9" s="10">
        <f t="shared" si="2"/>
        <v>0.10565217391304348</v>
      </c>
      <c r="U9" s="8">
        <v>4348</v>
      </c>
      <c r="V9" s="10">
        <v>0.67275259167569246</v>
      </c>
      <c r="W9" s="8">
        <v>40</v>
      </c>
      <c r="X9" s="10">
        <v>6.1890762803651555E-3</v>
      </c>
      <c r="Y9" s="8">
        <v>6</v>
      </c>
      <c r="Z9" s="10">
        <v>9.2836144205477337E-4</v>
      </c>
      <c r="AA9" s="8">
        <v>1686</v>
      </c>
      <c r="AB9" s="10">
        <v>0.2608695652173913</v>
      </c>
      <c r="AC9" s="8">
        <v>7</v>
      </c>
      <c r="AD9" s="10">
        <v>1.0830883490639022E-3</v>
      </c>
      <c r="AE9" s="8">
        <v>534</v>
      </c>
      <c r="AF9" s="10">
        <v>8.2624168342874824E-2</v>
      </c>
    </row>
    <row r="10" spans="1:32" s="11" customFormat="1" x14ac:dyDescent="0.2">
      <c r="A10" s="17">
        <v>3009.02</v>
      </c>
      <c r="B10" s="18">
        <v>1998</v>
      </c>
      <c r="C10" s="18">
        <v>734</v>
      </c>
      <c r="D10" s="6">
        <f>B10/1.7</f>
        <v>1175.2941176470588</v>
      </c>
      <c r="E10" s="7">
        <v>8.1000000000000003E-2</v>
      </c>
      <c r="F10" s="19">
        <v>108088</v>
      </c>
      <c r="G10" s="20" t="s">
        <v>68</v>
      </c>
      <c r="H10" s="7">
        <f t="shared" si="0"/>
        <v>0.26526526526526528</v>
      </c>
      <c r="I10" s="20" t="s">
        <v>69</v>
      </c>
      <c r="J10" s="20" t="s">
        <v>70</v>
      </c>
      <c r="K10" s="8">
        <v>787</v>
      </c>
      <c r="L10" s="9">
        <v>0.40699999999999997</v>
      </c>
      <c r="M10" s="21">
        <v>2.77</v>
      </c>
      <c r="N10" s="20" t="s">
        <v>71</v>
      </c>
      <c r="O10" s="20" t="s">
        <v>52</v>
      </c>
      <c r="P10" s="18">
        <v>722</v>
      </c>
      <c r="Q10" s="18">
        <v>657</v>
      </c>
      <c r="R10" s="10">
        <f t="shared" si="1"/>
        <v>0.90997229916897504</v>
      </c>
      <c r="S10" s="18">
        <v>65</v>
      </c>
      <c r="T10" s="10">
        <f t="shared" si="2"/>
        <v>9.0027700831024932E-2</v>
      </c>
      <c r="U10" s="8">
        <v>1898</v>
      </c>
      <c r="V10" s="10">
        <v>0.94994994994994997</v>
      </c>
      <c r="W10" s="8">
        <v>14</v>
      </c>
      <c r="X10" s="10">
        <v>7.0070070070070069E-3</v>
      </c>
      <c r="Y10" s="8">
        <v>4</v>
      </c>
      <c r="Z10" s="10">
        <v>2.002002002002002E-3</v>
      </c>
      <c r="AA10" s="8">
        <v>331</v>
      </c>
      <c r="AB10" s="10">
        <v>0.16566566566566568</v>
      </c>
      <c r="AC10" s="8">
        <v>2</v>
      </c>
      <c r="AD10" s="10">
        <v>1.001001001001001E-3</v>
      </c>
      <c r="AE10" s="8">
        <v>251</v>
      </c>
      <c r="AF10" s="10">
        <v>0.12562562562562563</v>
      </c>
    </row>
    <row r="11" spans="1:32" s="11" customFormat="1" x14ac:dyDescent="0.2">
      <c r="A11" s="17">
        <v>3010</v>
      </c>
      <c r="B11" s="18">
        <v>4841</v>
      </c>
      <c r="C11" s="18">
        <v>2174</v>
      </c>
      <c r="D11" s="6">
        <f>B11/0.8</f>
        <v>6051.25</v>
      </c>
      <c r="E11" s="7">
        <v>7.8E-2</v>
      </c>
      <c r="F11" s="19">
        <v>59973</v>
      </c>
      <c r="G11" s="20" t="s">
        <v>72</v>
      </c>
      <c r="H11" s="7">
        <f t="shared" si="0"/>
        <v>0.40590787027473663</v>
      </c>
      <c r="I11" s="20" t="s">
        <v>73</v>
      </c>
      <c r="J11" s="20" t="s">
        <v>74</v>
      </c>
      <c r="K11" s="8">
        <v>2792</v>
      </c>
      <c r="L11" s="9">
        <v>0.56100000000000005</v>
      </c>
      <c r="M11" s="21">
        <v>2.44</v>
      </c>
      <c r="N11" s="20" t="s">
        <v>51</v>
      </c>
      <c r="O11" s="20" t="s">
        <v>67</v>
      </c>
      <c r="P11" s="18">
        <v>1982</v>
      </c>
      <c r="Q11" s="18">
        <v>826</v>
      </c>
      <c r="R11" s="10">
        <f t="shared" si="1"/>
        <v>0.41675075681130169</v>
      </c>
      <c r="S11" s="18">
        <v>1156</v>
      </c>
      <c r="T11" s="10">
        <f t="shared" si="2"/>
        <v>0.58324924318869831</v>
      </c>
      <c r="U11" s="8">
        <v>3260</v>
      </c>
      <c r="V11" s="10">
        <v>0.67341458376368524</v>
      </c>
      <c r="W11" s="8">
        <v>119</v>
      </c>
      <c r="X11" s="10">
        <v>2.4581697996281762E-2</v>
      </c>
      <c r="Y11" s="8">
        <v>26</v>
      </c>
      <c r="Z11" s="10">
        <v>5.3707911588514769E-3</v>
      </c>
      <c r="AA11" s="8">
        <v>971</v>
      </c>
      <c r="AB11" s="10">
        <v>0.20057839289403015</v>
      </c>
      <c r="AC11" s="8">
        <v>1</v>
      </c>
      <c r="AD11" s="10">
        <v>2.065688907250568E-4</v>
      </c>
      <c r="AE11" s="8">
        <v>905</v>
      </c>
      <c r="AF11" s="10">
        <v>0.1869448461061764</v>
      </c>
    </row>
    <row r="12" spans="1:32" s="11" customFormat="1" x14ac:dyDescent="0.2">
      <c r="A12" s="17">
        <v>3011</v>
      </c>
      <c r="B12" s="18">
        <v>6491</v>
      </c>
      <c r="C12" s="18">
        <v>2854</v>
      </c>
      <c r="D12" s="6">
        <f>B12/5.2</f>
        <v>1248.2692307692307</v>
      </c>
      <c r="E12" s="7">
        <v>7.0999999999999994E-2</v>
      </c>
      <c r="F12" s="19">
        <v>63882</v>
      </c>
      <c r="G12" s="20" t="s">
        <v>75</v>
      </c>
      <c r="H12" s="7">
        <f t="shared" si="0"/>
        <v>0.54244338314589435</v>
      </c>
      <c r="I12" s="20" t="s">
        <v>76</v>
      </c>
      <c r="J12" s="20" t="s">
        <v>77</v>
      </c>
      <c r="K12" s="8">
        <v>3854</v>
      </c>
      <c r="L12" s="9">
        <v>0.60299999999999998</v>
      </c>
      <c r="M12" s="21">
        <v>2.4</v>
      </c>
      <c r="N12" s="20" t="s">
        <v>78</v>
      </c>
      <c r="O12" s="20" t="s">
        <v>79</v>
      </c>
      <c r="P12" s="18">
        <v>2699</v>
      </c>
      <c r="Q12" s="18">
        <v>1243</v>
      </c>
      <c r="R12" s="10">
        <f t="shared" si="1"/>
        <v>0.46054094108929233</v>
      </c>
      <c r="S12" s="18">
        <v>1456</v>
      </c>
      <c r="T12" s="10">
        <f t="shared" si="2"/>
        <v>0.53945905891070767</v>
      </c>
      <c r="U12" s="8">
        <v>5094</v>
      </c>
      <c r="V12" s="10">
        <v>0.78477892466492061</v>
      </c>
      <c r="W12" s="8">
        <v>53</v>
      </c>
      <c r="X12" s="10">
        <v>8.1651517485749493E-3</v>
      </c>
      <c r="Y12" s="8">
        <v>15</v>
      </c>
      <c r="Z12" s="10">
        <v>2.310892004313665E-3</v>
      </c>
      <c r="AA12" s="8">
        <v>781</v>
      </c>
      <c r="AB12" s="10">
        <v>0.12032044369126482</v>
      </c>
      <c r="AC12" s="8">
        <v>3</v>
      </c>
      <c r="AD12" s="10">
        <v>4.6217840086273303E-4</v>
      </c>
      <c r="AE12" s="8">
        <v>810</v>
      </c>
      <c r="AF12" s="10">
        <v>0.12478816823293791</v>
      </c>
    </row>
    <row r="13" spans="1:32" s="11" customFormat="1" x14ac:dyDescent="0.2">
      <c r="A13" s="17">
        <v>3012.03</v>
      </c>
      <c r="B13" s="18">
        <v>4368</v>
      </c>
      <c r="C13" s="18">
        <v>1955</v>
      </c>
      <c r="D13" s="6">
        <f>B13/2.1</f>
        <v>2080</v>
      </c>
      <c r="E13" s="7">
        <v>7.1999999999999995E-2</v>
      </c>
      <c r="F13" s="19">
        <v>68061</v>
      </c>
      <c r="G13" s="20" t="s">
        <v>80</v>
      </c>
      <c r="H13" s="7">
        <f t="shared" si="0"/>
        <v>0.49656593406593408</v>
      </c>
      <c r="I13" s="20" t="s">
        <v>81</v>
      </c>
      <c r="J13" s="20" t="s">
        <v>82</v>
      </c>
      <c r="K13" s="8">
        <v>2645</v>
      </c>
      <c r="L13" s="9">
        <v>0.65300000000000002</v>
      </c>
      <c r="M13" s="21">
        <v>2.33</v>
      </c>
      <c r="N13" s="20" t="s">
        <v>83</v>
      </c>
      <c r="O13" s="20" t="s">
        <v>84</v>
      </c>
      <c r="P13" s="18">
        <v>1872</v>
      </c>
      <c r="Q13" s="18">
        <v>766</v>
      </c>
      <c r="R13" s="10">
        <f t="shared" si="1"/>
        <v>0.40918803418803418</v>
      </c>
      <c r="S13" s="18">
        <v>1106</v>
      </c>
      <c r="T13" s="10">
        <f t="shared" si="2"/>
        <v>0.59081196581196582</v>
      </c>
      <c r="U13" s="8">
        <v>3272</v>
      </c>
      <c r="V13" s="10">
        <v>0.74908424908424909</v>
      </c>
      <c r="W13" s="8">
        <v>45</v>
      </c>
      <c r="X13" s="10">
        <v>1.0302197802197802E-2</v>
      </c>
      <c r="Y13" s="8">
        <v>4</v>
      </c>
      <c r="Z13" s="10">
        <v>9.1575091575091575E-4</v>
      </c>
      <c r="AA13" s="8">
        <v>766</v>
      </c>
      <c r="AB13" s="10">
        <v>0.17536630036630035</v>
      </c>
      <c r="AC13" s="8">
        <v>6</v>
      </c>
      <c r="AD13" s="10">
        <v>1.3736263736263737E-3</v>
      </c>
      <c r="AE13" s="8">
        <v>362</v>
      </c>
      <c r="AF13" s="10">
        <v>8.2875457875457872E-2</v>
      </c>
    </row>
    <row r="14" spans="1:32" s="11" customFormat="1" x14ac:dyDescent="0.2">
      <c r="A14" s="17">
        <v>3012.04</v>
      </c>
      <c r="B14" s="24">
        <v>4990</v>
      </c>
      <c r="C14" s="24">
        <v>2224</v>
      </c>
      <c r="D14" s="6">
        <f>B14/0.16</f>
        <v>31187.5</v>
      </c>
      <c r="E14" s="7">
        <v>0.14099999999999999</v>
      </c>
      <c r="F14" s="19">
        <v>57750</v>
      </c>
      <c r="G14" s="20" t="s">
        <v>85</v>
      </c>
      <c r="H14" s="7">
        <f t="shared" si="0"/>
        <v>0.54649298597194385</v>
      </c>
      <c r="I14" s="20" t="s">
        <v>86</v>
      </c>
      <c r="J14" s="20" t="s">
        <v>87</v>
      </c>
      <c r="K14" s="8">
        <v>3195</v>
      </c>
      <c r="L14" s="9">
        <v>0.69199999999999995</v>
      </c>
      <c r="M14" s="21">
        <v>2.33</v>
      </c>
      <c r="N14" s="20" t="s">
        <v>36</v>
      </c>
      <c r="O14" s="20" t="s">
        <v>88</v>
      </c>
      <c r="P14" s="24">
        <v>2099</v>
      </c>
      <c r="Q14" s="24">
        <v>228</v>
      </c>
      <c r="R14" s="10">
        <f t="shared" si="1"/>
        <v>0.10862315388280133</v>
      </c>
      <c r="S14" s="24">
        <v>1871</v>
      </c>
      <c r="T14" s="10">
        <f t="shared" si="2"/>
        <v>0.8913768461171987</v>
      </c>
      <c r="U14" s="8">
        <v>3463</v>
      </c>
      <c r="V14" s="10">
        <v>0.69398797595190376</v>
      </c>
      <c r="W14" s="8">
        <v>159</v>
      </c>
      <c r="X14" s="10">
        <v>3.186372745490982E-2</v>
      </c>
      <c r="Y14" s="8">
        <v>11</v>
      </c>
      <c r="Z14" s="10">
        <v>2.2044088176352704E-3</v>
      </c>
      <c r="AA14" s="8">
        <v>944</v>
      </c>
      <c r="AB14" s="10">
        <v>0.18917835671342687</v>
      </c>
      <c r="AC14" s="8">
        <v>0</v>
      </c>
      <c r="AD14" s="10">
        <v>0</v>
      </c>
      <c r="AE14" s="8">
        <v>568</v>
      </c>
      <c r="AF14" s="10">
        <v>0.11382765531062124</v>
      </c>
    </row>
    <row r="15" spans="1:32" s="11" customFormat="1" x14ac:dyDescent="0.2">
      <c r="A15" s="17">
        <v>3012.05</v>
      </c>
      <c r="B15" s="18">
        <v>2209</v>
      </c>
      <c r="C15" s="18">
        <v>755</v>
      </c>
      <c r="D15" s="6">
        <f>B15/0.3</f>
        <v>7363.3333333333339</v>
      </c>
      <c r="E15" s="7">
        <v>6.3E-2</v>
      </c>
      <c r="F15" s="19">
        <v>106364</v>
      </c>
      <c r="G15" s="20" t="s">
        <v>89</v>
      </c>
      <c r="H15" s="7">
        <f t="shared" si="0"/>
        <v>0.5595291987324581</v>
      </c>
      <c r="I15" s="20" t="s">
        <v>90</v>
      </c>
      <c r="J15" s="20" t="s">
        <v>91</v>
      </c>
      <c r="K15" s="8">
        <v>1664</v>
      </c>
      <c r="L15" s="9">
        <v>0.73799999999999999</v>
      </c>
      <c r="M15" s="21">
        <v>3.01</v>
      </c>
      <c r="N15" s="20" t="s">
        <v>92</v>
      </c>
      <c r="O15" s="20" t="s">
        <v>93</v>
      </c>
      <c r="P15" s="18">
        <v>734</v>
      </c>
      <c r="Q15" s="18">
        <v>572</v>
      </c>
      <c r="R15" s="10">
        <f t="shared" si="1"/>
        <v>0.77929155313351495</v>
      </c>
      <c r="S15" s="18">
        <v>162</v>
      </c>
      <c r="T15" s="10">
        <f t="shared" si="2"/>
        <v>0.22070844686648503</v>
      </c>
      <c r="U15" s="8">
        <v>1814</v>
      </c>
      <c r="V15" s="10">
        <v>0.8211860570393843</v>
      </c>
      <c r="W15" s="8">
        <v>18</v>
      </c>
      <c r="X15" s="10">
        <v>8.148483476686284E-3</v>
      </c>
      <c r="Y15" s="8">
        <v>1</v>
      </c>
      <c r="Z15" s="10">
        <v>4.526935264825713E-4</v>
      </c>
      <c r="AA15" s="8">
        <v>263</v>
      </c>
      <c r="AB15" s="10">
        <v>0.11905839746491625</v>
      </c>
      <c r="AC15" s="8">
        <v>0</v>
      </c>
      <c r="AD15" s="10">
        <v>0</v>
      </c>
      <c r="AE15" s="8">
        <v>192</v>
      </c>
      <c r="AF15" s="10">
        <v>8.6917157084653696E-2</v>
      </c>
    </row>
    <row r="16" spans="1:32" s="11" customFormat="1" x14ac:dyDescent="0.2">
      <c r="A16" s="17">
        <v>3012.06</v>
      </c>
      <c r="B16" s="18">
        <v>5363</v>
      </c>
      <c r="C16" s="18">
        <v>2015</v>
      </c>
      <c r="D16" s="6">
        <f>B16/0.32</f>
        <v>16759.375</v>
      </c>
      <c r="E16" s="7">
        <v>0.22700000000000001</v>
      </c>
      <c r="F16" s="19">
        <v>50659</v>
      </c>
      <c r="G16" s="20" t="s">
        <v>94</v>
      </c>
      <c r="H16" s="7">
        <f t="shared" si="0"/>
        <v>0.66194294238299456</v>
      </c>
      <c r="I16" s="20" t="s">
        <v>95</v>
      </c>
      <c r="J16" s="20" t="s">
        <v>96</v>
      </c>
      <c r="K16" s="8">
        <v>3962</v>
      </c>
      <c r="L16" s="9">
        <v>0.76800000000000002</v>
      </c>
      <c r="M16" s="21">
        <v>2.78</v>
      </c>
      <c r="N16" s="20" t="s">
        <v>97</v>
      </c>
      <c r="O16" s="20" t="s">
        <v>66</v>
      </c>
      <c r="P16" s="18">
        <v>1925</v>
      </c>
      <c r="Q16" s="18">
        <v>721</v>
      </c>
      <c r="R16" s="10">
        <f t="shared" si="1"/>
        <v>0.37454545454545457</v>
      </c>
      <c r="S16" s="18">
        <v>1204</v>
      </c>
      <c r="T16" s="10">
        <f t="shared" si="2"/>
        <v>0.62545454545454549</v>
      </c>
      <c r="U16" s="8">
        <v>3920</v>
      </c>
      <c r="V16" s="10">
        <v>0.73093417863136301</v>
      </c>
      <c r="W16" s="8">
        <v>46</v>
      </c>
      <c r="X16" s="10">
        <v>8.5772888308782401E-3</v>
      </c>
      <c r="Y16" s="8">
        <v>6</v>
      </c>
      <c r="Z16" s="10">
        <v>1.1187768040275966E-3</v>
      </c>
      <c r="AA16" s="8">
        <v>968</v>
      </c>
      <c r="AB16" s="10">
        <v>0.18049599104978556</v>
      </c>
      <c r="AC16" s="8">
        <v>1</v>
      </c>
      <c r="AD16" s="10">
        <v>1.8646280067126608E-4</v>
      </c>
      <c r="AE16" s="8">
        <v>433</v>
      </c>
      <c r="AF16" s="10">
        <v>8.0738392690658217E-2</v>
      </c>
    </row>
    <row r="17" spans="1:32" s="11" customFormat="1" x14ac:dyDescent="0.2">
      <c r="A17" s="17">
        <v>3013</v>
      </c>
      <c r="B17" s="18">
        <v>2016</v>
      </c>
      <c r="C17" s="18">
        <v>723</v>
      </c>
      <c r="D17" s="6">
        <f>B17/0.45</f>
        <v>4480</v>
      </c>
      <c r="E17" s="7">
        <v>4.1000000000000002E-2</v>
      </c>
      <c r="F17" s="19">
        <v>116477</v>
      </c>
      <c r="G17" s="20" t="s">
        <v>98</v>
      </c>
      <c r="H17" s="7">
        <f t="shared" si="0"/>
        <v>0.32390873015873017</v>
      </c>
      <c r="I17" s="20" t="s">
        <v>99</v>
      </c>
      <c r="J17" s="20" t="s">
        <v>100</v>
      </c>
      <c r="K17" s="8">
        <v>804</v>
      </c>
      <c r="L17" s="9">
        <v>0.38800000000000001</v>
      </c>
      <c r="M17" s="21">
        <v>2.87</v>
      </c>
      <c r="N17" s="20" t="s">
        <v>101</v>
      </c>
      <c r="O17" s="20" t="s">
        <v>102</v>
      </c>
      <c r="P17" s="18">
        <v>703</v>
      </c>
      <c r="Q17" s="18">
        <v>655</v>
      </c>
      <c r="R17" s="10">
        <f t="shared" si="1"/>
        <v>0.93172119487908966</v>
      </c>
      <c r="S17" s="18">
        <v>48</v>
      </c>
      <c r="T17" s="10">
        <f t="shared" si="2"/>
        <v>6.8278805120910391E-2</v>
      </c>
      <c r="U17" s="8">
        <v>1773</v>
      </c>
      <c r="V17" s="10">
        <v>0.8794642857142857</v>
      </c>
      <c r="W17" s="8">
        <v>15</v>
      </c>
      <c r="X17" s="10">
        <v>7.4404761904761901E-3</v>
      </c>
      <c r="Y17" s="8">
        <v>4</v>
      </c>
      <c r="Z17" s="10">
        <v>1.984126984126984E-3</v>
      </c>
      <c r="AA17" s="8">
        <v>150</v>
      </c>
      <c r="AB17" s="10">
        <v>7.4404761904761904E-2</v>
      </c>
      <c r="AC17" s="8">
        <v>0</v>
      </c>
      <c r="AD17" s="10">
        <v>0</v>
      </c>
      <c r="AE17" s="8">
        <v>211</v>
      </c>
      <c r="AF17" s="10">
        <v>0.10466269841269842</v>
      </c>
    </row>
    <row r="18" spans="1:32" s="11" customFormat="1" x14ac:dyDescent="0.2">
      <c r="A18" s="17">
        <v>3014</v>
      </c>
      <c r="B18" s="18">
        <v>3865</v>
      </c>
      <c r="C18" s="18">
        <v>1350</v>
      </c>
      <c r="D18" s="6">
        <f>B18/0.61</f>
        <v>6336.0655737704919</v>
      </c>
      <c r="E18" s="7">
        <v>6.9000000000000006E-2</v>
      </c>
      <c r="F18" s="19">
        <v>98527</v>
      </c>
      <c r="G18" s="20" t="s">
        <v>103</v>
      </c>
      <c r="H18" s="7">
        <f t="shared" si="0"/>
        <v>0.43027166882276846</v>
      </c>
      <c r="I18" s="20" t="s">
        <v>104</v>
      </c>
      <c r="J18" s="20" t="s">
        <v>105</v>
      </c>
      <c r="K18" s="8">
        <v>2095</v>
      </c>
      <c r="L18" s="9">
        <v>0.55700000000000005</v>
      </c>
      <c r="M18" s="21">
        <v>2.96</v>
      </c>
      <c r="N18" s="20" t="s">
        <v>106</v>
      </c>
      <c r="O18" s="20" t="s">
        <v>107</v>
      </c>
      <c r="P18" s="18">
        <v>1305</v>
      </c>
      <c r="Q18" s="18">
        <v>1169</v>
      </c>
      <c r="R18" s="10">
        <f t="shared" si="1"/>
        <v>0.89578544061302678</v>
      </c>
      <c r="S18" s="18">
        <v>136</v>
      </c>
      <c r="T18" s="10">
        <f t="shared" si="2"/>
        <v>0.10421455938697317</v>
      </c>
      <c r="U18" s="8">
        <v>3374</v>
      </c>
      <c r="V18" s="10">
        <v>0.87296248382923669</v>
      </c>
      <c r="W18" s="8">
        <v>26</v>
      </c>
      <c r="X18" s="10">
        <v>6.7270375161707632E-3</v>
      </c>
      <c r="Y18" s="8">
        <v>4</v>
      </c>
      <c r="Z18" s="10">
        <v>1.0349288486416559E-3</v>
      </c>
      <c r="AA18" s="8">
        <v>276</v>
      </c>
      <c r="AB18" s="10">
        <v>7.1410090556274258E-2</v>
      </c>
      <c r="AC18" s="8">
        <v>2</v>
      </c>
      <c r="AD18" s="10">
        <v>5.1746442432082796E-4</v>
      </c>
      <c r="AE18" s="8">
        <v>287</v>
      </c>
      <c r="AF18" s="10">
        <v>7.4256144890038817E-2</v>
      </c>
    </row>
    <row r="19" spans="1:32" s="11" customFormat="1" x14ac:dyDescent="0.2">
      <c r="A19" s="17">
        <v>3015.01</v>
      </c>
      <c r="B19" s="23">
        <v>1902</v>
      </c>
      <c r="C19" s="23">
        <v>612</v>
      </c>
      <c r="D19" s="6">
        <f>B19/0.23</f>
        <v>8269.565217391304</v>
      </c>
      <c r="E19" s="7">
        <v>6.9000000000000006E-2</v>
      </c>
      <c r="F19" s="19">
        <v>73659</v>
      </c>
      <c r="G19" s="20" t="s">
        <v>108</v>
      </c>
      <c r="H19" s="7">
        <f t="shared" si="0"/>
        <v>0.57991587802313349</v>
      </c>
      <c r="I19" s="20" t="s">
        <v>109</v>
      </c>
      <c r="J19" s="20" t="s">
        <v>110</v>
      </c>
      <c r="K19" s="8">
        <v>1292</v>
      </c>
      <c r="L19" s="9">
        <v>0.73599999999999999</v>
      </c>
      <c r="M19" s="21">
        <v>3.18</v>
      </c>
      <c r="N19" s="20" t="s">
        <v>111</v>
      </c>
      <c r="O19" s="20" t="s">
        <v>112</v>
      </c>
      <c r="P19" s="23">
        <v>599</v>
      </c>
      <c r="Q19" s="23">
        <v>479</v>
      </c>
      <c r="R19" s="10">
        <f t="shared" si="1"/>
        <v>0.79966611018363942</v>
      </c>
      <c r="S19" s="23">
        <v>120</v>
      </c>
      <c r="T19" s="10">
        <f t="shared" si="2"/>
        <v>0.20033388981636061</v>
      </c>
      <c r="U19" s="8">
        <v>1617</v>
      </c>
      <c r="V19" s="10">
        <v>0.85015772870662465</v>
      </c>
      <c r="W19" s="8">
        <v>11</v>
      </c>
      <c r="X19" s="10">
        <v>5.7833859095688745E-3</v>
      </c>
      <c r="Y19" s="8">
        <v>2</v>
      </c>
      <c r="Z19" s="10">
        <v>1.0515247108307045E-3</v>
      </c>
      <c r="AA19" s="8">
        <v>166</v>
      </c>
      <c r="AB19" s="10">
        <v>8.7276550998948474E-2</v>
      </c>
      <c r="AC19" s="8">
        <v>1</v>
      </c>
      <c r="AD19" s="10">
        <v>5.2576235541535224E-4</v>
      </c>
      <c r="AE19" s="8">
        <v>159</v>
      </c>
      <c r="AF19" s="10">
        <v>8.3596214511041003E-2</v>
      </c>
    </row>
    <row r="20" spans="1:32" s="11" customFormat="1" x14ac:dyDescent="0.2">
      <c r="A20" s="17">
        <v>3015.02</v>
      </c>
      <c r="B20" s="18">
        <v>6908</v>
      </c>
      <c r="C20" s="18">
        <v>2589</v>
      </c>
      <c r="D20" s="6">
        <f>B20/2.26</f>
        <v>3056.6371681415931</v>
      </c>
      <c r="E20" s="7">
        <v>0.15</v>
      </c>
      <c r="F20" s="19">
        <v>43822</v>
      </c>
      <c r="G20" s="20" t="s">
        <v>113</v>
      </c>
      <c r="H20" s="7">
        <f t="shared" si="0"/>
        <v>0.71250723798494497</v>
      </c>
      <c r="I20" s="20" t="s">
        <v>114</v>
      </c>
      <c r="J20" s="20" t="s">
        <v>115</v>
      </c>
      <c r="K20" s="8">
        <v>5733</v>
      </c>
      <c r="L20" s="9">
        <v>0.78500000000000003</v>
      </c>
      <c r="M20" s="21">
        <v>2.8</v>
      </c>
      <c r="N20" s="20" t="s">
        <v>116</v>
      </c>
      <c r="O20" s="20" t="s">
        <v>117</v>
      </c>
      <c r="P20" s="18">
        <v>2471</v>
      </c>
      <c r="Q20" s="18">
        <v>344</v>
      </c>
      <c r="R20" s="10">
        <f t="shared" si="1"/>
        <v>0.13921489275596924</v>
      </c>
      <c r="S20" s="18">
        <v>2127</v>
      </c>
      <c r="T20" s="10">
        <f t="shared" si="2"/>
        <v>0.86078510724403079</v>
      </c>
      <c r="U20" s="8">
        <v>5700</v>
      </c>
      <c r="V20" s="10">
        <v>0.82513028372900987</v>
      </c>
      <c r="W20" s="8">
        <v>86</v>
      </c>
      <c r="X20" s="10">
        <v>1.2449334105385061E-2</v>
      </c>
      <c r="Y20" s="8">
        <v>2</v>
      </c>
      <c r="Z20" s="10">
        <v>2.8951939779965256E-4</v>
      </c>
      <c r="AA20" s="8">
        <v>534</v>
      </c>
      <c r="AB20" s="10">
        <v>7.7301679212507232E-2</v>
      </c>
      <c r="AC20" s="8">
        <v>0</v>
      </c>
      <c r="AD20" s="10">
        <v>0</v>
      </c>
      <c r="AE20" s="8">
        <v>594</v>
      </c>
      <c r="AF20" s="10">
        <v>8.598726114649681E-2</v>
      </c>
    </row>
    <row r="21" spans="1:32" s="11" customFormat="1" x14ac:dyDescent="0.2">
      <c r="A21" s="17">
        <v>3016.01</v>
      </c>
      <c r="B21" s="18">
        <v>6198</v>
      </c>
      <c r="C21" s="18">
        <v>2356</v>
      </c>
      <c r="D21" s="6">
        <f>B21/0.88</f>
        <v>7043.181818181818</v>
      </c>
      <c r="E21" s="7">
        <v>0.14599999999999999</v>
      </c>
      <c r="F21" s="19">
        <v>43066</v>
      </c>
      <c r="G21" s="20" t="s">
        <v>118</v>
      </c>
      <c r="H21" s="7">
        <f t="shared" si="0"/>
        <v>0.72991287512100678</v>
      </c>
      <c r="I21" s="20" t="s">
        <v>119</v>
      </c>
      <c r="J21" s="20" t="s">
        <v>120</v>
      </c>
      <c r="K21" s="8">
        <v>5233</v>
      </c>
      <c r="L21" s="9">
        <v>0.81399999999999995</v>
      </c>
      <c r="M21" s="21">
        <v>2.77</v>
      </c>
      <c r="N21" s="20" t="s">
        <v>121</v>
      </c>
      <c r="O21" s="20" t="s">
        <v>122</v>
      </c>
      <c r="P21" s="18">
        <v>2214</v>
      </c>
      <c r="Q21" s="18">
        <v>343</v>
      </c>
      <c r="R21" s="10">
        <f t="shared" si="1"/>
        <v>0.15492321589882566</v>
      </c>
      <c r="S21" s="18">
        <v>1872</v>
      </c>
      <c r="T21" s="10">
        <f t="shared" si="2"/>
        <v>0.84552845528455289</v>
      </c>
      <c r="U21" s="8">
        <v>4715</v>
      </c>
      <c r="V21" s="10">
        <v>0.76072926750564696</v>
      </c>
      <c r="W21" s="8">
        <v>84</v>
      </c>
      <c r="X21" s="10">
        <v>1.3552758954501452E-2</v>
      </c>
      <c r="Y21" s="8">
        <v>33</v>
      </c>
      <c r="Z21" s="10">
        <v>5.324298160696999E-3</v>
      </c>
      <c r="AA21" s="8">
        <v>529</v>
      </c>
      <c r="AB21" s="10">
        <v>8.5350112939657954E-2</v>
      </c>
      <c r="AC21" s="8">
        <v>2</v>
      </c>
      <c r="AD21" s="10">
        <v>3.2268473701193933E-4</v>
      </c>
      <c r="AE21" s="8">
        <v>1171</v>
      </c>
      <c r="AF21" s="10">
        <v>0.18893191352049049</v>
      </c>
    </row>
    <row r="22" spans="1:32" s="11" customFormat="1" x14ac:dyDescent="0.2">
      <c r="A22" s="17">
        <v>3016.02</v>
      </c>
      <c r="B22" s="18">
        <v>3908</v>
      </c>
      <c r="C22" s="18">
        <v>1683</v>
      </c>
      <c r="D22" s="6">
        <f>B22/0.39</f>
        <v>10020.51282051282</v>
      </c>
      <c r="E22" s="7">
        <v>8.8999999999999996E-2</v>
      </c>
      <c r="F22" s="19">
        <v>55202</v>
      </c>
      <c r="G22" s="20" t="s">
        <v>123</v>
      </c>
      <c r="H22" s="7">
        <f t="shared" si="0"/>
        <v>0.42502558853633571</v>
      </c>
      <c r="I22" s="20" t="s">
        <v>124</v>
      </c>
      <c r="J22" s="20" t="s">
        <v>125</v>
      </c>
      <c r="K22" s="8">
        <v>1897</v>
      </c>
      <c r="L22" s="9">
        <v>0.503</v>
      </c>
      <c r="M22" s="21">
        <v>2.46</v>
      </c>
      <c r="N22" s="20" t="s">
        <v>126</v>
      </c>
      <c r="O22" s="20" t="s">
        <v>127</v>
      </c>
      <c r="P22" s="18">
        <v>1561</v>
      </c>
      <c r="Q22" s="18">
        <v>490</v>
      </c>
      <c r="R22" s="10">
        <f t="shared" si="1"/>
        <v>0.31390134529147984</v>
      </c>
      <c r="S22" s="18">
        <v>1071</v>
      </c>
      <c r="T22" s="10">
        <f t="shared" si="2"/>
        <v>0.68609865470852016</v>
      </c>
      <c r="U22" s="8">
        <v>2318</v>
      </c>
      <c r="V22" s="10">
        <v>0.59314227226202665</v>
      </c>
      <c r="W22" s="8">
        <v>96</v>
      </c>
      <c r="X22" s="10">
        <v>2.4564994882292732E-2</v>
      </c>
      <c r="Y22" s="8">
        <v>13</v>
      </c>
      <c r="Z22" s="10">
        <v>3.3265097236438077E-3</v>
      </c>
      <c r="AA22" s="8">
        <v>557</v>
      </c>
      <c r="AB22" s="10">
        <v>0.1425281473899693</v>
      </c>
      <c r="AC22" s="8">
        <v>5</v>
      </c>
      <c r="AD22" s="10">
        <v>1.2794268167860799E-3</v>
      </c>
      <c r="AE22" s="8">
        <v>1666</v>
      </c>
      <c r="AF22" s="10">
        <v>0.42630501535312182</v>
      </c>
    </row>
    <row r="23" spans="1:32" s="11" customFormat="1" x14ac:dyDescent="0.2">
      <c r="A23" s="17">
        <v>3017.01</v>
      </c>
      <c r="B23" s="18">
        <v>2849</v>
      </c>
      <c r="C23" s="18">
        <v>1155</v>
      </c>
      <c r="D23" s="6">
        <f>B23/0.36</f>
        <v>7913.8888888888896</v>
      </c>
      <c r="E23" s="7">
        <v>3.7999999999999999E-2</v>
      </c>
      <c r="F23" s="19">
        <v>63304</v>
      </c>
      <c r="G23" s="20" t="s">
        <v>128</v>
      </c>
      <c r="H23" s="7">
        <f t="shared" si="0"/>
        <v>0.50895050895050897</v>
      </c>
      <c r="I23" s="20" t="s">
        <v>129</v>
      </c>
      <c r="J23" s="20" t="s">
        <v>130</v>
      </c>
      <c r="K23" s="8">
        <v>1764</v>
      </c>
      <c r="L23" s="9">
        <v>0.69399999999999995</v>
      </c>
      <c r="M23" s="21">
        <v>2.57</v>
      </c>
      <c r="N23" s="20" t="s">
        <v>131</v>
      </c>
      <c r="O23" s="20" t="s">
        <v>132</v>
      </c>
      <c r="P23" s="18">
        <v>1109</v>
      </c>
      <c r="Q23" s="18">
        <v>554</v>
      </c>
      <c r="R23" s="10">
        <f t="shared" si="1"/>
        <v>0.49954914337240758</v>
      </c>
      <c r="S23" s="18">
        <v>555</v>
      </c>
      <c r="T23" s="10">
        <f t="shared" si="2"/>
        <v>0.50045085662759248</v>
      </c>
      <c r="U23" s="8">
        <v>1958</v>
      </c>
      <c r="V23" s="10">
        <v>0.68725868725868722</v>
      </c>
      <c r="W23" s="8">
        <v>35</v>
      </c>
      <c r="X23" s="10">
        <v>1.2285012285012284E-2</v>
      </c>
      <c r="Y23" s="8">
        <v>17</v>
      </c>
      <c r="Z23" s="10">
        <v>5.9670059670059667E-3</v>
      </c>
      <c r="AA23" s="8">
        <v>480</v>
      </c>
      <c r="AB23" s="10">
        <v>0.16848016848016847</v>
      </c>
      <c r="AC23" s="8">
        <v>1</v>
      </c>
      <c r="AD23" s="10">
        <v>3.5100035100035098E-4</v>
      </c>
      <c r="AE23" s="8">
        <v>618</v>
      </c>
      <c r="AF23" s="10">
        <v>0.21691821691821692</v>
      </c>
    </row>
    <row r="24" spans="1:32" s="11" customFormat="1" x14ac:dyDescent="0.2">
      <c r="A24" s="17">
        <v>3017.02</v>
      </c>
      <c r="B24" s="18">
        <v>5556</v>
      </c>
      <c r="C24" s="18">
        <v>2103</v>
      </c>
      <c r="D24" s="6">
        <f>B24/0.31</f>
        <v>17922.580645161292</v>
      </c>
      <c r="E24" s="7">
        <v>0.161</v>
      </c>
      <c r="F24" s="19">
        <v>48456</v>
      </c>
      <c r="G24" s="20" t="s">
        <v>133</v>
      </c>
      <c r="H24" s="7">
        <f t="shared" si="0"/>
        <v>0.71652267818574511</v>
      </c>
      <c r="I24" s="20" t="s">
        <v>134</v>
      </c>
      <c r="J24" s="20" t="s">
        <v>135</v>
      </c>
      <c r="K24" s="8">
        <v>4817</v>
      </c>
      <c r="L24" s="9">
        <v>0.79</v>
      </c>
      <c r="M24" s="21">
        <v>2.77</v>
      </c>
      <c r="N24" s="20" t="s">
        <v>136</v>
      </c>
      <c r="O24" s="20" t="s">
        <v>137</v>
      </c>
      <c r="P24" s="18">
        <v>1983</v>
      </c>
      <c r="Q24" s="18">
        <v>446</v>
      </c>
      <c r="R24" s="10">
        <f t="shared" si="1"/>
        <v>0.2249117498739284</v>
      </c>
      <c r="S24" s="18">
        <v>1537</v>
      </c>
      <c r="T24" s="10">
        <f t="shared" si="2"/>
        <v>0.77508825012607163</v>
      </c>
      <c r="U24" s="8">
        <v>4011</v>
      </c>
      <c r="V24" s="10">
        <v>0.72192224622030232</v>
      </c>
      <c r="W24" s="8">
        <v>51</v>
      </c>
      <c r="X24" s="10">
        <v>9.1792656587473005E-3</v>
      </c>
      <c r="Y24" s="8">
        <v>21</v>
      </c>
      <c r="Z24" s="10">
        <v>3.7796976241900649E-3</v>
      </c>
      <c r="AA24" s="8">
        <v>763</v>
      </c>
      <c r="AB24" s="10">
        <v>0.13732901367890568</v>
      </c>
      <c r="AC24" s="8">
        <v>3</v>
      </c>
      <c r="AD24" s="10">
        <v>5.3995680345572358E-4</v>
      </c>
      <c r="AE24" s="8">
        <v>980</v>
      </c>
      <c r="AF24" s="10">
        <v>0.17638588912886968</v>
      </c>
    </row>
    <row r="25" spans="1:32" s="11" customFormat="1" x14ac:dyDescent="0.2">
      <c r="A25" s="17">
        <v>3018.01</v>
      </c>
      <c r="B25" s="18">
        <v>4079</v>
      </c>
      <c r="C25" s="18">
        <v>1945</v>
      </c>
      <c r="D25" s="6">
        <f>B25/0.28</f>
        <v>14567.857142857141</v>
      </c>
      <c r="E25" s="7">
        <v>0.115</v>
      </c>
      <c r="F25" s="19">
        <v>46771</v>
      </c>
      <c r="G25" s="20" t="s">
        <v>138</v>
      </c>
      <c r="H25" s="7">
        <f t="shared" si="0"/>
        <v>0.61706300563863692</v>
      </c>
      <c r="I25" s="20" t="s">
        <v>139</v>
      </c>
      <c r="J25" s="20" t="s">
        <v>140</v>
      </c>
      <c r="K25" s="8">
        <v>2886</v>
      </c>
      <c r="L25" s="9">
        <v>0.80500000000000005</v>
      </c>
      <c r="M25" s="21">
        <v>2.3199999999999998</v>
      </c>
      <c r="N25" s="20" t="s">
        <v>79</v>
      </c>
      <c r="O25" s="20" t="s">
        <v>88</v>
      </c>
      <c r="P25" s="18">
        <v>1759</v>
      </c>
      <c r="Q25" s="18">
        <v>433</v>
      </c>
      <c r="R25" s="10">
        <f t="shared" si="1"/>
        <v>0.24616259238203525</v>
      </c>
      <c r="S25" s="18">
        <v>1326</v>
      </c>
      <c r="T25" s="10">
        <f t="shared" si="2"/>
        <v>0.75383740761796481</v>
      </c>
      <c r="U25" s="8">
        <v>2506</v>
      </c>
      <c r="V25" s="10">
        <v>0.61436626624172597</v>
      </c>
      <c r="W25" s="8">
        <v>105</v>
      </c>
      <c r="X25" s="10">
        <v>2.5741603334150528E-2</v>
      </c>
      <c r="Y25" s="8">
        <v>11</v>
      </c>
      <c r="Z25" s="10">
        <v>2.6967393969110076E-3</v>
      </c>
      <c r="AA25" s="8">
        <v>891</v>
      </c>
      <c r="AB25" s="10">
        <v>0.21843589114979162</v>
      </c>
      <c r="AC25" s="8">
        <v>4</v>
      </c>
      <c r="AD25" s="10">
        <v>9.8063250796763903E-4</v>
      </c>
      <c r="AE25" s="8">
        <v>770</v>
      </c>
      <c r="AF25" s="10">
        <v>0.18877175778377053</v>
      </c>
    </row>
    <row r="26" spans="1:32" s="11" customFormat="1" x14ac:dyDescent="0.2">
      <c r="A26" s="17">
        <v>3018.02</v>
      </c>
      <c r="B26" s="18">
        <v>3578</v>
      </c>
      <c r="C26" s="18">
        <v>1405</v>
      </c>
      <c r="D26" s="6">
        <f>B26/0.18</f>
        <v>19877.777777777777</v>
      </c>
      <c r="E26" s="7">
        <v>0.20100000000000001</v>
      </c>
      <c r="F26" s="19">
        <v>31274</v>
      </c>
      <c r="G26" s="20" t="s">
        <v>141</v>
      </c>
      <c r="H26" s="7">
        <f t="shared" si="0"/>
        <v>0.61067635550586918</v>
      </c>
      <c r="I26" s="20" t="s">
        <v>142</v>
      </c>
      <c r="J26" s="20" t="s">
        <v>143</v>
      </c>
      <c r="K26" s="8">
        <v>2654</v>
      </c>
      <c r="L26" s="9">
        <v>0.76300000000000001</v>
      </c>
      <c r="M26" s="21">
        <v>2.7</v>
      </c>
      <c r="N26" s="20" t="s">
        <v>144</v>
      </c>
      <c r="O26" s="20" t="s">
        <v>145</v>
      </c>
      <c r="P26" s="18">
        <v>1326</v>
      </c>
      <c r="Q26" s="18">
        <v>324</v>
      </c>
      <c r="R26" s="10">
        <f t="shared" si="1"/>
        <v>0.24434389140271492</v>
      </c>
      <c r="S26" s="18">
        <v>1002</v>
      </c>
      <c r="T26" s="10">
        <f t="shared" si="2"/>
        <v>0.75565610859728505</v>
      </c>
      <c r="U26" s="8">
        <v>2460</v>
      </c>
      <c r="V26" s="10">
        <v>0.68753493571827839</v>
      </c>
      <c r="W26" s="8">
        <v>40</v>
      </c>
      <c r="X26" s="10">
        <v>1.1179429849077696E-2</v>
      </c>
      <c r="Y26" s="8">
        <v>9</v>
      </c>
      <c r="Z26" s="10">
        <v>2.515371716042482E-3</v>
      </c>
      <c r="AA26" s="8">
        <v>613</v>
      </c>
      <c r="AB26" s="10">
        <v>0.1713247624371157</v>
      </c>
      <c r="AC26" s="8">
        <v>2</v>
      </c>
      <c r="AD26" s="10">
        <v>5.5897149245388487E-4</v>
      </c>
      <c r="AE26" s="8">
        <v>581</v>
      </c>
      <c r="AF26" s="10">
        <v>0.16238121855785356</v>
      </c>
    </row>
    <row r="27" spans="1:32" s="11" customFormat="1" x14ac:dyDescent="0.2">
      <c r="A27" s="17">
        <v>3019</v>
      </c>
      <c r="B27" s="18">
        <v>7810</v>
      </c>
      <c r="C27" s="18">
        <v>3426</v>
      </c>
      <c r="D27" s="6">
        <f>B27/0.42</f>
        <v>18595.238095238095</v>
      </c>
      <c r="E27" s="7">
        <v>0.106</v>
      </c>
      <c r="F27" s="19">
        <v>51707</v>
      </c>
      <c r="G27" s="20" t="s">
        <v>146</v>
      </c>
      <c r="H27" s="7">
        <f t="shared" si="0"/>
        <v>0.64519846350832266</v>
      </c>
      <c r="I27" s="20" t="s">
        <v>147</v>
      </c>
      <c r="J27" s="20" t="s">
        <v>148</v>
      </c>
      <c r="K27" s="8">
        <v>6052</v>
      </c>
      <c r="L27" s="9">
        <v>0.80600000000000005</v>
      </c>
      <c r="M27" s="21">
        <v>2.38</v>
      </c>
      <c r="N27" s="20" t="s">
        <v>149</v>
      </c>
      <c r="O27" s="20" t="s">
        <v>150</v>
      </c>
      <c r="P27" s="18">
        <v>3238</v>
      </c>
      <c r="Q27" s="18">
        <v>1054</v>
      </c>
      <c r="R27" s="10">
        <f t="shared" si="1"/>
        <v>0.32550957381099443</v>
      </c>
      <c r="S27" s="18">
        <v>2184</v>
      </c>
      <c r="T27" s="10">
        <f t="shared" si="2"/>
        <v>0.67449042618900557</v>
      </c>
      <c r="U27" s="8">
        <v>5636</v>
      </c>
      <c r="V27" s="10">
        <v>0.72163892445582589</v>
      </c>
      <c r="W27" s="8">
        <v>129</v>
      </c>
      <c r="X27" s="10">
        <v>1.6517285531370038E-2</v>
      </c>
      <c r="Y27" s="8">
        <v>21</v>
      </c>
      <c r="Z27" s="10">
        <v>2.6888604353393084E-3</v>
      </c>
      <c r="AA27" s="8">
        <v>1274</v>
      </c>
      <c r="AB27" s="10">
        <v>0.16312419974391806</v>
      </c>
      <c r="AC27" s="8">
        <v>4</v>
      </c>
      <c r="AD27" s="10">
        <v>5.1216389244558254E-4</v>
      </c>
      <c r="AE27" s="8">
        <v>1093</v>
      </c>
      <c r="AF27" s="10">
        <v>0.13994878361075544</v>
      </c>
    </row>
    <row r="28" spans="1:32" s="11" customFormat="1" x14ac:dyDescent="0.2">
      <c r="A28" s="17">
        <v>3020.02</v>
      </c>
      <c r="B28" s="18">
        <v>3532</v>
      </c>
      <c r="C28" s="18">
        <v>1888</v>
      </c>
      <c r="D28" s="6">
        <f>B28/0.19</f>
        <v>18589.473684210527</v>
      </c>
      <c r="E28" s="7">
        <v>0.20399999999999999</v>
      </c>
      <c r="F28" s="19">
        <v>41636</v>
      </c>
      <c r="G28" s="20" t="s">
        <v>151</v>
      </c>
      <c r="H28" s="7">
        <f t="shared" si="0"/>
        <v>0.57587768969422426</v>
      </c>
      <c r="I28" s="20" t="s">
        <v>152</v>
      </c>
      <c r="J28" s="20" t="s">
        <v>153</v>
      </c>
      <c r="K28" s="8">
        <v>2098</v>
      </c>
      <c r="L28" s="9">
        <v>0.55700000000000005</v>
      </c>
      <c r="M28" s="21">
        <v>2.0499999999999998</v>
      </c>
      <c r="N28" s="20" t="s">
        <v>154</v>
      </c>
      <c r="O28" s="20" t="s">
        <v>155</v>
      </c>
      <c r="P28" s="18">
        <v>1722</v>
      </c>
      <c r="Q28" s="18">
        <v>391</v>
      </c>
      <c r="R28" s="10">
        <f t="shared" si="1"/>
        <v>0.22706155632984901</v>
      </c>
      <c r="S28" s="18">
        <v>1331</v>
      </c>
      <c r="T28" s="10">
        <f t="shared" si="2"/>
        <v>0.77293844367015097</v>
      </c>
      <c r="U28" s="8">
        <v>2511</v>
      </c>
      <c r="V28" s="10">
        <v>0.71092865232163083</v>
      </c>
      <c r="W28" s="8">
        <v>89</v>
      </c>
      <c r="X28" s="10">
        <v>2.5198187995469988E-2</v>
      </c>
      <c r="Y28" s="8">
        <v>11</v>
      </c>
      <c r="Z28" s="10">
        <v>3.114382785956965E-3</v>
      </c>
      <c r="AA28" s="8">
        <v>548</v>
      </c>
      <c r="AB28" s="10">
        <v>0.1551528878822197</v>
      </c>
      <c r="AC28" s="8">
        <v>8</v>
      </c>
      <c r="AD28" s="10">
        <v>2.2650056625141564E-3</v>
      </c>
      <c r="AE28" s="8">
        <v>540</v>
      </c>
      <c r="AF28" s="10">
        <v>0.15288788221970556</v>
      </c>
    </row>
    <row r="29" spans="1:32" s="11" customFormat="1" x14ac:dyDescent="0.2">
      <c r="A29" s="17">
        <v>3020.03</v>
      </c>
      <c r="B29" s="18">
        <v>3578</v>
      </c>
      <c r="C29" s="18">
        <v>1463</v>
      </c>
      <c r="D29" s="6">
        <f>B29/0.09</f>
        <v>39755.555555555555</v>
      </c>
      <c r="E29" s="7">
        <v>0.13500000000000001</v>
      </c>
      <c r="F29" s="19">
        <v>47704</v>
      </c>
      <c r="G29" s="20" t="s">
        <v>156</v>
      </c>
      <c r="H29" s="7">
        <f t="shared" si="0"/>
        <v>0.64756847400782558</v>
      </c>
      <c r="I29" s="20" t="s">
        <v>157</v>
      </c>
      <c r="J29" s="20" t="s">
        <v>158</v>
      </c>
      <c r="K29" s="8">
        <v>2590</v>
      </c>
      <c r="L29" s="9">
        <v>0.749</v>
      </c>
      <c r="M29" s="21">
        <v>2.5499999999999998</v>
      </c>
      <c r="N29" s="20" t="s">
        <v>159</v>
      </c>
      <c r="O29" s="20" t="s">
        <v>42</v>
      </c>
      <c r="P29" s="18">
        <v>1401</v>
      </c>
      <c r="Q29" s="18">
        <v>170</v>
      </c>
      <c r="R29" s="10">
        <f t="shared" si="1"/>
        <v>0.12134189864382584</v>
      </c>
      <c r="S29" s="18">
        <v>1231</v>
      </c>
      <c r="T29" s="10">
        <f t="shared" si="2"/>
        <v>0.87865810135617417</v>
      </c>
      <c r="U29" s="8">
        <v>2754</v>
      </c>
      <c r="V29" s="10">
        <v>0.76970374510899942</v>
      </c>
      <c r="W29" s="8">
        <v>40</v>
      </c>
      <c r="X29" s="10">
        <v>1.1179429849077696E-2</v>
      </c>
      <c r="Y29" s="8">
        <v>4</v>
      </c>
      <c r="Z29" s="10">
        <v>1.1179429849077697E-3</v>
      </c>
      <c r="AA29" s="8">
        <v>449</v>
      </c>
      <c r="AB29" s="10">
        <v>0.12548910005589714</v>
      </c>
      <c r="AC29" s="8">
        <v>0</v>
      </c>
      <c r="AD29" s="10">
        <v>0</v>
      </c>
      <c r="AE29" s="8">
        <v>449</v>
      </c>
      <c r="AF29" s="10">
        <v>0.12548910005589714</v>
      </c>
    </row>
    <row r="30" spans="1:32" s="11" customFormat="1" x14ac:dyDescent="0.2">
      <c r="A30" s="17">
        <v>3020.04</v>
      </c>
      <c r="B30" s="18">
        <v>4214</v>
      </c>
      <c r="C30" s="18">
        <v>1700</v>
      </c>
      <c r="D30" s="6">
        <f>B30/0.13</f>
        <v>32415.384615384613</v>
      </c>
      <c r="E30" s="7">
        <v>9.6000000000000002E-2</v>
      </c>
      <c r="F30" s="19">
        <v>45521</v>
      </c>
      <c r="G30" s="20" t="s">
        <v>160</v>
      </c>
      <c r="H30" s="7">
        <f t="shared" si="0"/>
        <v>0.60346464167062175</v>
      </c>
      <c r="I30" s="20" t="s">
        <v>161</v>
      </c>
      <c r="J30" s="20" t="s">
        <v>162</v>
      </c>
      <c r="K30" s="8">
        <v>3126</v>
      </c>
      <c r="L30" s="9">
        <v>0.83099999999999996</v>
      </c>
      <c r="M30" s="21">
        <v>2.58</v>
      </c>
      <c r="N30" s="20" t="s">
        <v>163</v>
      </c>
      <c r="O30" s="20" t="s">
        <v>164</v>
      </c>
      <c r="P30" s="18">
        <v>1618</v>
      </c>
      <c r="Q30" s="18">
        <v>230</v>
      </c>
      <c r="R30" s="10">
        <f t="shared" si="1"/>
        <v>0.14215080346106304</v>
      </c>
      <c r="S30" s="18">
        <v>1388</v>
      </c>
      <c r="T30" s="10">
        <f t="shared" si="2"/>
        <v>0.85784919653893699</v>
      </c>
      <c r="U30" s="8">
        <v>2966</v>
      </c>
      <c r="V30" s="10">
        <v>0.70384432842904598</v>
      </c>
      <c r="W30" s="8">
        <v>55</v>
      </c>
      <c r="X30" s="10">
        <v>1.3051732320835311E-2</v>
      </c>
      <c r="Y30" s="8">
        <v>13</v>
      </c>
      <c r="Z30" s="10">
        <v>3.0849549121974369E-3</v>
      </c>
      <c r="AA30" s="8">
        <v>745</v>
      </c>
      <c r="AB30" s="10">
        <v>0.17679164689131466</v>
      </c>
      <c r="AC30" s="8">
        <v>7</v>
      </c>
      <c r="AD30" s="10">
        <v>1.6611295681063123E-3</v>
      </c>
      <c r="AE30" s="8">
        <v>660</v>
      </c>
      <c r="AF30" s="10">
        <v>0.15662078785002373</v>
      </c>
    </row>
    <row r="31" spans="1:32" s="11" customFormat="1" x14ac:dyDescent="0.2">
      <c r="A31" s="17">
        <v>3021.02</v>
      </c>
      <c r="B31" s="18">
        <v>6439</v>
      </c>
      <c r="C31" s="18">
        <v>2761</v>
      </c>
      <c r="D31" s="6">
        <f>B31/0.4</f>
        <v>16097.5</v>
      </c>
      <c r="E31" s="7">
        <v>0.16600000000000001</v>
      </c>
      <c r="F31" s="19">
        <v>47089</v>
      </c>
      <c r="G31" s="20" t="s">
        <v>165</v>
      </c>
      <c r="H31" s="7">
        <f t="shared" si="0"/>
        <v>0.6000931821711446</v>
      </c>
      <c r="I31" s="20" t="s">
        <v>166</v>
      </c>
      <c r="J31" s="20" t="s">
        <v>167</v>
      </c>
      <c r="K31" s="8">
        <v>4488</v>
      </c>
      <c r="L31" s="9">
        <v>0.84099999999999997</v>
      </c>
      <c r="M31" s="21">
        <v>2.52</v>
      </c>
      <c r="N31" s="20" t="s">
        <v>168</v>
      </c>
      <c r="O31" s="20" t="s">
        <v>52</v>
      </c>
      <c r="P31" s="18">
        <v>2543</v>
      </c>
      <c r="Q31" s="18">
        <v>927</v>
      </c>
      <c r="R31" s="10">
        <f t="shared" si="1"/>
        <v>0.36453008257963038</v>
      </c>
      <c r="S31" s="18">
        <v>1616</v>
      </c>
      <c r="T31" s="10">
        <f t="shared" si="2"/>
        <v>0.63546991742036962</v>
      </c>
      <c r="U31" s="8">
        <v>4370</v>
      </c>
      <c r="V31" s="10">
        <v>0.67867681316974682</v>
      </c>
      <c r="W31" s="8">
        <v>106</v>
      </c>
      <c r="X31" s="10">
        <v>1.6462183568877155E-2</v>
      </c>
      <c r="Y31" s="8">
        <v>32</v>
      </c>
      <c r="Z31" s="10">
        <v>4.9697157943780091E-3</v>
      </c>
      <c r="AA31" s="8">
        <v>1160</v>
      </c>
      <c r="AB31" s="10">
        <v>0.18015219754620282</v>
      </c>
      <c r="AC31" s="8">
        <v>1</v>
      </c>
      <c r="AD31" s="10">
        <v>1.5530361857431278E-4</v>
      </c>
      <c r="AE31" s="8">
        <v>1393</v>
      </c>
      <c r="AF31" s="10">
        <v>0.21633794067401771</v>
      </c>
    </row>
    <row r="32" spans="1:32" s="11" customFormat="1" x14ac:dyDescent="0.2">
      <c r="A32" s="17">
        <v>3021.03</v>
      </c>
      <c r="B32" s="18">
        <v>5504</v>
      </c>
      <c r="C32" s="18">
        <v>2047</v>
      </c>
      <c r="D32" s="6">
        <f>B32/0.21</f>
        <v>26209.523809523809</v>
      </c>
      <c r="E32" s="7">
        <v>0.23499999999999999</v>
      </c>
      <c r="F32" s="19">
        <v>37346</v>
      </c>
      <c r="G32" s="20" t="s">
        <v>169</v>
      </c>
      <c r="H32" s="7">
        <f t="shared" si="0"/>
        <v>0.71711482558139539</v>
      </c>
      <c r="I32" s="20" t="s">
        <v>170</v>
      </c>
      <c r="J32" s="20" t="s">
        <v>171</v>
      </c>
      <c r="K32" s="8">
        <v>4407</v>
      </c>
      <c r="L32" s="9">
        <v>0.80700000000000005</v>
      </c>
      <c r="M32" s="21">
        <v>2.84</v>
      </c>
      <c r="N32" s="20" t="s">
        <v>172</v>
      </c>
      <c r="O32" s="20" t="s">
        <v>112</v>
      </c>
      <c r="P32" s="18">
        <v>1935</v>
      </c>
      <c r="Q32" s="18">
        <v>307</v>
      </c>
      <c r="R32" s="10">
        <f t="shared" si="1"/>
        <v>0.15865633074935401</v>
      </c>
      <c r="S32" s="18">
        <v>1628</v>
      </c>
      <c r="T32" s="10">
        <f t="shared" si="2"/>
        <v>0.84134366925064596</v>
      </c>
      <c r="U32" s="8">
        <v>3700</v>
      </c>
      <c r="V32" s="10">
        <v>0.67223837209302328</v>
      </c>
      <c r="W32" s="8">
        <v>61</v>
      </c>
      <c r="X32" s="10">
        <v>1.1082848837209303E-2</v>
      </c>
      <c r="Y32" s="8">
        <v>16</v>
      </c>
      <c r="Z32" s="10">
        <v>2.9069767441860465E-3</v>
      </c>
      <c r="AA32" s="8">
        <v>1012</v>
      </c>
      <c r="AB32" s="10">
        <v>0.18386627906976744</v>
      </c>
      <c r="AC32" s="8">
        <v>1</v>
      </c>
      <c r="AD32" s="10">
        <v>1.816860465116279E-4</v>
      </c>
      <c r="AE32" s="8">
        <v>1216</v>
      </c>
      <c r="AF32" s="10">
        <v>0.22093023255813954</v>
      </c>
    </row>
    <row r="33" spans="1:32" s="11" customFormat="1" x14ac:dyDescent="0.2">
      <c r="A33" s="17">
        <v>3021.04</v>
      </c>
      <c r="B33" s="18">
        <v>3917</v>
      </c>
      <c r="C33" s="18">
        <v>1565</v>
      </c>
      <c r="D33" s="6">
        <f>B33/0.22</f>
        <v>17804.545454545456</v>
      </c>
      <c r="E33" s="7">
        <v>0.14799999999999999</v>
      </c>
      <c r="F33" s="19">
        <v>45428</v>
      </c>
      <c r="G33" s="20" t="s">
        <v>173</v>
      </c>
      <c r="H33" s="7">
        <f t="shared" si="0"/>
        <v>0.57467449578759255</v>
      </c>
      <c r="I33" s="20" t="s">
        <v>174</v>
      </c>
      <c r="J33" s="20" t="s">
        <v>175</v>
      </c>
      <c r="K33" s="8">
        <v>2514</v>
      </c>
      <c r="L33" s="9">
        <v>0.68899999999999995</v>
      </c>
      <c r="M33" s="21">
        <v>2.57</v>
      </c>
      <c r="N33" s="20" t="s">
        <v>71</v>
      </c>
      <c r="O33" s="20" t="s">
        <v>176</v>
      </c>
      <c r="P33" s="18">
        <v>1487</v>
      </c>
      <c r="Q33" s="18">
        <v>253</v>
      </c>
      <c r="R33" s="10">
        <f t="shared" si="1"/>
        <v>0.17014122394082046</v>
      </c>
      <c r="S33" s="18">
        <v>1234</v>
      </c>
      <c r="T33" s="10">
        <f t="shared" si="2"/>
        <v>0.82985877605917957</v>
      </c>
      <c r="U33" s="8">
        <v>2099</v>
      </c>
      <c r="V33" s="10">
        <v>0.53586928772019404</v>
      </c>
      <c r="W33" s="8">
        <v>118</v>
      </c>
      <c r="X33" s="10">
        <v>3.0125095736533061E-2</v>
      </c>
      <c r="Y33" s="8">
        <v>26</v>
      </c>
      <c r="Z33" s="10">
        <v>6.6377329588971148E-3</v>
      </c>
      <c r="AA33" s="8">
        <v>1114</v>
      </c>
      <c r="AB33" s="10">
        <v>0.28440132754659175</v>
      </c>
      <c r="AC33" s="8">
        <v>6</v>
      </c>
      <c r="AD33" s="10">
        <v>1.5317845289762573E-3</v>
      </c>
      <c r="AE33" s="8">
        <v>1006</v>
      </c>
      <c r="AF33" s="10">
        <v>0.25682920602501913</v>
      </c>
    </row>
    <row r="34" spans="1:32" s="11" customFormat="1" x14ac:dyDescent="0.2">
      <c r="A34" s="17">
        <v>3022.01</v>
      </c>
      <c r="B34" s="18">
        <v>3856</v>
      </c>
      <c r="C34" s="18">
        <v>1699</v>
      </c>
      <c r="D34" s="6">
        <f>B34/0.19</f>
        <v>20294.736842105263</v>
      </c>
      <c r="E34" s="7">
        <v>0.30299999999999999</v>
      </c>
      <c r="F34" s="19">
        <v>18875</v>
      </c>
      <c r="G34" s="20" t="s">
        <v>177</v>
      </c>
      <c r="H34" s="7">
        <f t="shared" si="0"/>
        <v>0.62759336099585061</v>
      </c>
      <c r="I34" s="20" t="s">
        <v>178</v>
      </c>
      <c r="J34" s="20" t="s">
        <v>179</v>
      </c>
      <c r="K34" s="8">
        <v>2603</v>
      </c>
      <c r="L34" s="9">
        <v>0.85099999999999998</v>
      </c>
      <c r="M34" s="21">
        <v>2.36</v>
      </c>
      <c r="N34" s="20" t="s">
        <v>84</v>
      </c>
      <c r="O34" s="20" t="s">
        <v>180</v>
      </c>
      <c r="P34" s="18">
        <v>1633</v>
      </c>
      <c r="Q34" s="18">
        <v>106</v>
      </c>
      <c r="R34" s="10">
        <f t="shared" si="1"/>
        <v>6.4911206368646668E-2</v>
      </c>
      <c r="S34" s="18">
        <v>1527</v>
      </c>
      <c r="T34" s="10">
        <f t="shared" si="2"/>
        <v>0.93508879363135333</v>
      </c>
      <c r="U34" s="8">
        <v>2900</v>
      </c>
      <c r="V34" s="10">
        <v>0.75207468879668049</v>
      </c>
      <c r="W34" s="8">
        <v>44</v>
      </c>
      <c r="X34" s="10">
        <v>1.1410788381742738E-2</v>
      </c>
      <c r="Y34" s="8">
        <v>6</v>
      </c>
      <c r="Z34" s="10">
        <v>1.5560165975103733E-3</v>
      </c>
      <c r="AA34" s="8">
        <v>464</v>
      </c>
      <c r="AB34" s="10">
        <v>0.12033195020746888</v>
      </c>
      <c r="AC34" s="8">
        <v>1</v>
      </c>
      <c r="AD34" s="10">
        <v>2.5933609958506224E-4</v>
      </c>
      <c r="AE34" s="8">
        <v>561</v>
      </c>
      <c r="AF34" s="10">
        <v>0.14548755186721993</v>
      </c>
    </row>
    <row r="35" spans="1:32" s="11" customFormat="1" x14ac:dyDescent="0.2">
      <c r="A35" s="17">
        <v>3022.02</v>
      </c>
      <c r="B35" s="18">
        <v>5254</v>
      </c>
      <c r="C35" s="18">
        <v>1993</v>
      </c>
      <c r="D35" s="6">
        <f>B35/0.2</f>
        <v>26270</v>
      </c>
      <c r="E35" s="7">
        <v>0.16300000000000001</v>
      </c>
      <c r="F35" s="19">
        <v>36429</v>
      </c>
      <c r="G35" s="20" t="s">
        <v>181</v>
      </c>
      <c r="H35" s="7">
        <f t="shared" si="0"/>
        <v>0.67681766273315569</v>
      </c>
      <c r="I35" s="20" t="s">
        <v>182</v>
      </c>
      <c r="J35" s="20" t="s">
        <v>183</v>
      </c>
      <c r="K35" s="8">
        <v>4206</v>
      </c>
      <c r="L35" s="9">
        <v>0.86199999999999999</v>
      </c>
      <c r="M35" s="21">
        <v>2.73</v>
      </c>
      <c r="N35" s="20" t="s">
        <v>184</v>
      </c>
      <c r="O35" s="20" t="s">
        <v>185</v>
      </c>
      <c r="P35" s="18">
        <v>1918</v>
      </c>
      <c r="Q35" s="18">
        <v>223</v>
      </c>
      <c r="R35" s="10">
        <f t="shared" si="1"/>
        <v>0.11626694473409802</v>
      </c>
      <c r="S35" s="18">
        <v>1695</v>
      </c>
      <c r="T35" s="10">
        <f t="shared" si="2"/>
        <v>0.88373305526590196</v>
      </c>
      <c r="U35" s="8">
        <v>3824</v>
      </c>
      <c r="V35" s="10">
        <v>0.727826417967263</v>
      </c>
      <c r="W35" s="8">
        <v>55</v>
      </c>
      <c r="X35" s="10">
        <v>1.0468214693566806E-2</v>
      </c>
      <c r="Y35" s="8">
        <v>9</v>
      </c>
      <c r="Z35" s="10">
        <v>1.7129805862200228E-3</v>
      </c>
      <c r="AA35" s="8">
        <v>648</v>
      </c>
      <c r="AB35" s="10">
        <v>0.12333460220784165</v>
      </c>
      <c r="AC35" s="8">
        <v>3</v>
      </c>
      <c r="AD35" s="10">
        <v>5.7099352874000761E-4</v>
      </c>
      <c r="AE35" s="8">
        <v>1253</v>
      </c>
      <c r="AF35" s="10">
        <v>0.23848496383707651</v>
      </c>
    </row>
    <row r="36" spans="1:32" s="11" customFormat="1" x14ac:dyDescent="0.2">
      <c r="A36" s="17">
        <v>3023.01</v>
      </c>
      <c r="B36" s="18">
        <v>3790</v>
      </c>
      <c r="C36" s="18">
        <v>1549</v>
      </c>
      <c r="D36" s="6">
        <f>B36/2.27</f>
        <v>1669.6035242290748</v>
      </c>
      <c r="E36" s="7">
        <v>0.125</v>
      </c>
      <c r="F36" s="19">
        <v>44913</v>
      </c>
      <c r="G36" s="20" t="s">
        <v>186</v>
      </c>
      <c r="H36" s="7">
        <f t="shared" si="0"/>
        <v>0.60870712401055405</v>
      </c>
      <c r="I36" s="20" t="s">
        <v>187</v>
      </c>
      <c r="J36" s="20" t="s">
        <v>188</v>
      </c>
      <c r="K36" s="8">
        <v>2689</v>
      </c>
      <c r="L36" s="9">
        <v>0.79800000000000004</v>
      </c>
      <c r="M36" s="21">
        <v>2.71</v>
      </c>
      <c r="N36" s="20" t="s">
        <v>189</v>
      </c>
      <c r="O36" s="20" t="s">
        <v>190</v>
      </c>
      <c r="P36" s="18">
        <v>1357</v>
      </c>
      <c r="Q36" s="18">
        <v>323</v>
      </c>
      <c r="R36" s="10">
        <f t="shared" si="1"/>
        <v>0.23802505526897569</v>
      </c>
      <c r="S36" s="18">
        <v>1034</v>
      </c>
      <c r="T36" s="10">
        <f t="shared" si="2"/>
        <v>0.76197494473102434</v>
      </c>
      <c r="U36" s="8">
        <v>2351</v>
      </c>
      <c r="V36" s="10">
        <v>0.62031662269129284</v>
      </c>
      <c r="W36" s="8">
        <v>67</v>
      </c>
      <c r="X36" s="10">
        <v>1.7678100263852244E-2</v>
      </c>
      <c r="Y36" s="8">
        <v>17</v>
      </c>
      <c r="Z36" s="10">
        <v>4.4854881266490768E-3</v>
      </c>
      <c r="AA36" s="8">
        <v>894</v>
      </c>
      <c r="AB36" s="10">
        <v>0.23588390501319262</v>
      </c>
      <c r="AC36" s="8">
        <v>0</v>
      </c>
      <c r="AD36" s="10">
        <v>0</v>
      </c>
      <c r="AE36" s="8">
        <v>801</v>
      </c>
      <c r="AF36" s="10">
        <v>0.21134564643799472</v>
      </c>
    </row>
    <row r="37" spans="1:32" s="11" customFormat="1" x14ac:dyDescent="0.2">
      <c r="A37" s="17">
        <v>3023.02</v>
      </c>
      <c r="B37" s="18">
        <v>4895</v>
      </c>
      <c r="C37" s="18">
        <v>1827</v>
      </c>
      <c r="D37" s="6">
        <f>B37/0.24</f>
        <v>20395.833333333336</v>
      </c>
      <c r="E37" s="7">
        <v>0.188</v>
      </c>
      <c r="F37" s="19">
        <v>40644</v>
      </c>
      <c r="G37" s="20" t="s">
        <v>191</v>
      </c>
      <c r="H37" s="7">
        <f t="shared" si="0"/>
        <v>0.70480081716036769</v>
      </c>
      <c r="I37" s="20" t="s">
        <v>192</v>
      </c>
      <c r="J37" s="20" t="s">
        <v>193</v>
      </c>
      <c r="K37" s="8">
        <v>4022</v>
      </c>
      <c r="L37" s="9">
        <v>0.85</v>
      </c>
      <c r="M37" s="21">
        <v>2.79</v>
      </c>
      <c r="N37" s="20" t="s">
        <v>163</v>
      </c>
      <c r="O37" s="20" t="s">
        <v>194</v>
      </c>
      <c r="P37" s="18">
        <v>1711</v>
      </c>
      <c r="Q37" s="18">
        <v>163</v>
      </c>
      <c r="R37" s="10">
        <f t="shared" si="1"/>
        <v>9.5265926358854475E-2</v>
      </c>
      <c r="S37" s="18">
        <v>1548</v>
      </c>
      <c r="T37" s="10">
        <f t="shared" si="2"/>
        <v>0.90473407364114555</v>
      </c>
      <c r="U37" s="8">
        <v>2947</v>
      </c>
      <c r="V37" s="10">
        <v>0.60204290091930546</v>
      </c>
      <c r="W37" s="8">
        <v>91</v>
      </c>
      <c r="X37" s="10">
        <v>1.8590398365679266E-2</v>
      </c>
      <c r="Y37" s="8">
        <v>21</v>
      </c>
      <c r="Z37" s="10">
        <v>4.290091930541369E-3</v>
      </c>
      <c r="AA37" s="8">
        <v>823</v>
      </c>
      <c r="AB37" s="10">
        <v>0.16813074565883554</v>
      </c>
      <c r="AC37" s="8">
        <v>17</v>
      </c>
      <c r="AD37" s="10">
        <v>3.4729315628192034E-3</v>
      </c>
      <c r="AE37" s="8">
        <v>1682</v>
      </c>
      <c r="AF37" s="10">
        <v>0.34399999999999997</v>
      </c>
    </row>
    <row r="38" spans="1:32" s="11" customFormat="1" x14ac:dyDescent="0.2">
      <c r="A38" s="17">
        <v>3024.01</v>
      </c>
      <c r="B38" s="18">
        <v>5944</v>
      </c>
      <c r="C38" s="18">
        <v>2252</v>
      </c>
      <c r="D38" s="6">
        <f>B38/0.53</f>
        <v>11215.094339622641</v>
      </c>
      <c r="E38" s="7">
        <v>0.29899999999999999</v>
      </c>
      <c r="F38" s="19">
        <v>30946</v>
      </c>
      <c r="G38" s="20" t="s">
        <v>195</v>
      </c>
      <c r="H38" s="7">
        <f t="shared" si="0"/>
        <v>0.58395020188425306</v>
      </c>
      <c r="I38" s="20" t="s">
        <v>196</v>
      </c>
      <c r="J38" s="20" t="s">
        <v>197</v>
      </c>
      <c r="K38" s="8">
        <v>4316</v>
      </c>
      <c r="L38" s="9">
        <v>0.85899999999999999</v>
      </c>
      <c r="M38" s="21">
        <v>2.69</v>
      </c>
      <c r="N38" s="20" t="s">
        <v>122</v>
      </c>
      <c r="O38" s="20" t="s">
        <v>198</v>
      </c>
      <c r="P38" s="18">
        <v>2147</v>
      </c>
      <c r="Q38" s="18">
        <v>282</v>
      </c>
      <c r="R38" s="10">
        <f t="shared" si="1"/>
        <v>0.13134606427573359</v>
      </c>
      <c r="S38" s="18">
        <v>1865</v>
      </c>
      <c r="T38" s="10">
        <f t="shared" si="2"/>
        <v>0.86865393572426641</v>
      </c>
      <c r="U38" s="8">
        <v>2566</v>
      </c>
      <c r="V38" s="10">
        <v>0.43169582772543741</v>
      </c>
      <c r="W38" s="8">
        <v>135</v>
      </c>
      <c r="X38" s="10">
        <v>2.2711978465679676E-2</v>
      </c>
      <c r="Y38" s="8">
        <v>22</v>
      </c>
      <c r="Z38" s="10">
        <v>3.7012113055181696E-3</v>
      </c>
      <c r="AA38" s="8">
        <v>1023</v>
      </c>
      <c r="AB38" s="10">
        <v>0.1721063257065949</v>
      </c>
      <c r="AC38" s="8">
        <v>4</v>
      </c>
      <c r="AD38" s="10">
        <v>6.7294751009421266E-4</v>
      </c>
      <c r="AE38" s="8">
        <v>2217</v>
      </c>
      <c r="AF38" s="10">
        <v>0.37298115746971738</v>
      </c>
    </row>
    <row r="39" spans="1:32" s="11" customFormat="1" x14ac:dyDescent="0.2">
      <c r="A39" s="17">
        <v>3025.03</v>
      </c>
      <c r="B39" s="18">
        <v>4330</v>
      </c>
      <c r="C39" s="18">
        <v>1524</v>
      </c>
      <c r="D39" s="6">
        <f>B39/0.13</f>
        <v>33307.692307692305</v>
      </c>
      <c r="E39" s="7">
        <v>0.34899999999999998</v>
      </c>
      <c r="F39" s="19">
        <v>28119</v>
      </c>
      <c r="G39" s="20" t="s">
        <v>199</v>
      </c>
      <c r="H39" s="7">
        <f t="shared" si="0"/>
        <v>0.74341801385681294</v>
      </c>
      <c r="I39" s="20" t="s">
        <v>200</v>
      </c>
      <c r="J39" s="20" t="s">
        <v>123</v>
      </c>
      <c r="K39" s="8">
        <v>3661</v>
      </c>
      <c r="L39" s="8">
        <v>0.90600000000000003</v>
      </c>
      <c r="M39" s="21">
        <v>2.96</v>
      </c>
      <c r="N39" s="20" t="s">
        <v>201</v>
      </c>
      <c r="O39" s="20" t="s">
        <v>122</v>
      </c>
      <c r="P39" s="18">
        <v>1462</v>
      </c>
      <c r="Q39" s="18">
        <v>171</v>
      </c>
      <c r="R39" s="10">
        <f t="shared" si="1"/>
        <v>0.11696306429548564</v>
      </c>
      <c r="S39" s="18">
        <v>1291</v>
      </c>
      <c r="T39" s="10">
        <f t="shared" si="2"/>
        <v>0.88303693570451436</v>
      </c>
      <c r="U39" s="8">
        <v>3153</v>
      </c>
      <c r="V39" s="10">
        <v>0.72817551963048499</v>
      </c>
      <c r="W39" s="8">
        <v>28</v>
      </c>
      <c r="X39" s="10">
        <v>6.4665127020785218E-3</v>
      </c>
      <c r="Y39" s="8">
        <v>18</v>
      </c>
      <c r="Z39" s="10">
        <v>4.1570438799076216E-3</v>
      </c>
      <c r="AA39" s="8">
        <v>498</v>
      </c>
      <c r="AB39" s="10">
        <v>0.11501154734411086</v>
      </c>
      <c r="AC39" s="8">
        <v>2</v>
      </c>
      <c r="AD39" s="10">
        <v>4.6189376443418013E-4</v>
      </c>
      <c r="AE39" s="8">
        <v>1099</v>
      </c>
      <c r="AF39" s="10">
        <v>0.25381062355658196</v>
      </c>
    </row>
    <row r="40" spans="1:32" s="11" customFormat="1" x14ac:dyDescent="0.2">
      <c r="A40" s="17">
        <v>3025.04</v>
      </c>
      <c r="B40" s="18">
        <v>4234</v>
      </c>
      <c r="C40" s="18">
        <v>1512</v>
      </c>
      <c r="D40" s="6">
        <f>B40/2.15</f>
        <v>1969.3023255813955</v>
      </c>
      <c r="E40" s="7">
        <v>0.187</v>
      </c>
      <c r="F40" s="19">
        <v>30000</v>
      </c>
      <c r="G40" s="20" t="s">
        <v>202</v>
      </c>
      <c r="H40" s="7">
        <f t="shared" si="0"/>
        <v>0.64454416627302791</v>
      </c>
      <c r="I40" s="20" t="s">
        <v>203</v>
      </c>
      <c r="J40" s="20" t="s">
        <v>204</v>
      </c>
      <c r="K40" s="8">
        <v>3112</v>
      </c>
      <c r="L40" s="8">
        <v>0.82399999999999995</v>
      </c>
      <c r="M40" s="21">
        <v>2.95</v>
      </c>
      <c r="N40" s="20" t="s">
        <v>205</v>
      </c>
      <c r="O40" s="20" t="s">
        <v>206</v>
      </c>
      <c r="P40" s="18">
        <v>1434</v>
      </c>
      <c r="Q40" s="18">
        <v>189</v>
      </c>
      <c r="R40" s="10">
        <f t="shared" si="1"/>
        <v>0.13179916317991633</v>
      </c>
      <c r="S40" s="18">
        <v>1245</v>
      </c>
      <c r="T40" s="10">
        <f t="shared" si="2"/>
        <v>0.86820083682008364</v>
      </c>
      <c r="U40" s="8">
        <v>2857</v>
      </c>
      <c r="V40" s="10">
        <v>0.67477562588568729</v>
      </c>
      <c r="W40" s="8">
        <v>50</v>
      </c>
      <c r="X40" s="10">
        <v>1.1809163911195087E-2</v>
      </c>
      <c r="Y40" s="8">
        <v>13</v>
      </c>
      <c r="Z40" s="10">
        <v>3.0703826169107226E-3</v>
      </c>
      <c r="AA40" s="8">
        <v>540</v>
      </c>
      <c r="AB40" s="10">
        <v>0.12753897024090693</v>
      </c>
      <c r="AC40" s="8">
        <v>1</v>
      </c>
      <c r="AD40" s="10">
        <v>2.3618327822390176E-4</v>
      </c>
      <c r="AE40" s="8">
        <v>1392</v>
      </c>
      <c r="AF40" s="10">
        <v>0.32876712328767121</v>
      </c>
    </row>
    <row r="41" spans="1:32" s="11" customFormat="1" x14ac:dyDescent="0.2">
      <c r="A41" s="17">
        <v>3025.05</v>
      </c>
      <c r="B41" s="18">
        <v>3749</v>
      </c>
      <c r="C41" s="18">
        <v>1504</v>
      </c>
      <c r="D41" s="6">
        <f>B41/0.21</f>
        <v>17852.380952380954</v>
      </c>
      <c r="E41" s="7">
        <v>0.317</v>
      </c>
      <c r="F41" s="19">
        <v>28400</v>
      </c>
      <c r="G41" s="20" t="s">
        <v>207</v>
      </c>
      <c r="H41" s="7">
        <f t="shared" si="0"/>
        <v>0.61509735929581222</v>
      </c>
      <c r="I41" s="20" t="s">
        <v>208</v>
      </c>
      <c r="J41" s="20" t="s">
        <v>209</v>
      </c>
      <c r="K41" s="8">
        <v>2965</v>
      </c>
      <c r="L41" s="8">
        <v>0.86399999999999999</v>
      </c>
      <c r="M41" s="21">
        <v>2.67</v>
      </c>
      <c r="N41" s="20" t="s">
        <v>210</v>
      </c>
      <c r="O41" s="20" t="s">
        <v>211</v>
      </c>
      <c r="P41" s="18">
        <v>1400</v>
      </c>
      <c r="Q41" s="18">
        <v>91</v>
      </c>
      <c r="R41" s="10">
        <f t="shared" si="1"/>
        <v>6.5000000000000002E-2</v>
      </c>
      <c r="S41" s="18">
        <v>1309</v>
      </c>
      <c r="T41" s="10">
        <f t="shared" si="2"/>
        <v>0.93500000000000005</v>
      </c>
      <c r="U41" s="8">
        <v>2143</v>
      </c>
      <c r="V41" s="10">
        <v>0.57161909842624703</v>
      </c>
      <c r="W41" s="8">
        <v>72</v>
      </c>
      <c r="X41" s="10">
        <v>1.9205121365697519E-2</v>
      </c>
      <c r="Y41" s="8">
        <v>19</v>
      </c>
      <c r="Z41" s="10">
        <v>5.0680181381701789E-3</v>
      </c>
      <c r="AA41" s="8">
        <v>505</v>
      </c>
      <c r="AB41" s="10">
        <v>0.13470258735662843</v>
      </c>
      <c r="AC41" s="8">
        <v>2</v>
      </c>
      <c r="AD41" s="10">
        <v>5.3347559349159772E-4</v>
      </c>
      <c r="AE41" s="8">
        <v>1631</v>
      </c>
      <c r="AF41" s="10">
        <v>0.43504934649239796</v>
      </c>
    </row>
    <row r="42" spans="1:32" s="11" customFormat="1" x14ac:dyDescent="0.2">
      <c r="A42" s="17">
        <v>3025.06</v>
      </c>
      <c r="B42" s="18">
        <v>3534</v>
      </c>
      <c r="C42" s="18">
        <v>1369</v>
      </c>
      <c r="D42" s="6">
        <f>B42/0.35</f>
        <v>10097.142857142857</v>
      </c>
      <c r="E42" s="7">
        <v>9.4E-2</v>
      </c>
      <c r="F42" s="19">
        <v>57389</v>
      </c>
      <c r="G42" s="20" t="s">
        <v>212</v>
      </c>
      <c r="H42" s="7">
        <f t="shared" si="0"/>
        <v>0.56366723259762308</v>
      </c>
      <c r="I42" s="20" t="s">
        <v>213</v>
      </c>
      <c r="J42" s="20" t="s">
        <v>214</v>
      </c>
      <c r="K42" s="8">
        <v>2541</v>
      </c>
      <c r="L42" s="8">
        <v>0.73599999999999999</v>
      </c>
      <c r="M42" s="21">
        <v>2.64</v>
      </c>
      <c r="N42" s="20" t="s">
        <v>211</v>
      </c>
      <c r="O42" s="20" t="s">
        <v>215</v>
      </c>
      <c r="P42" s="18">
        <v>1303</v>
      </c>
      <c r="Q42" s="18">
        <v>332</v>
      </c>
      <c r="R42" s="10">
        <f t="shared" si="1"/>
        <v>0.25479662317728319</v>
      </c>
      <c r="S42" s="18">
        <v>971</v>
      </c>
      <c r="T42" s="10">
        <f t="shared" si="2"/>
        <v>0.74520337682271676</v>
      </c>
      <c r="U42" s="8">
        <v>2416</v>
      </c>
      <c r="V42" s="10">
        <v>0.68364459535936617</v>
      </c>
      <c r="W42" s="8">
        <v>89</v>
      </c>
      <c r="X42" s="10">
        <v>2.5183927560837576E-2</v>
      </c>
      <c r="Y42" s="8">
        <v>7</v>
      </c>
      <c r="Z42" s="10">
        <v>1.9807583474816073E-3</v>
      </c>
      <c r="AA42" s="8">
        <v>405</v>
      </c>
      <c r="AB42" s="10">
        <v>0.11460101867572156</v>
      </c>
      <c r="AC42" s="8">
        <v>1</v>
      </c>
      <c r="AD42" s="10">
        <v>2.8296547821165819E-4</v>
      </c>
      <c r="AE42" s="8">
        <v>1034</v>
      </c>
      <c r="AF42" s="10">
        <v>0.29258630447085454</v>
      </c>
    </row>
    <row r="44" spans="1:32" x14ac:dyDescent="0.2">
      <c r="B44" s="12"/>
      <c r="C44" s="12"/>
      <c r="D44" s="12"/>
    </row>
    <row r="46" spans="1:32" x14ac:dyDescent="0.2">
      <c r="H4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COG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Pruett, Cassandra</dc:creator>
  <cp:lastModifiedBy>Pruett, Cassandra</cp:lastModifiedBy>
  <dcterms:created xsi:type="dcterms:W3CDTF">2015-03-17T18:10:14Z</dcterms:created>
  <dcterms:modified xsi:type="dcterms:W3CDTF">2015-03-17T18:22:32Z</dcterms:modified>
</cp:coreProperties>
</file>